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ra.pina\OneDrive - nosiepe\Ambiente de Trabalho\"/>
    </mc:Choice>
  </mc:AlternateContent>
  <bookViews>
    <workbookView xWindow="0" yWindow="0" windowWidth="28800" windowHeight="12330" tabRatio="836"/>
  </bookViews>
  <sheets>
    <sheet name="Mapa I_ Receitas do Estado" sheetId="1" r:id="rId1"/>
    <sheet name="Mapa II_ Despesas por Economica" sheetId="2" r:id="rId2"/>
    <sheet name="Mapa III_ Despesas por Organica" sheetId="3" r:id="rId3"/>
    <sheet name="Mapa IV_ Despesas por Funções" sheetId="4" r:id="rId4"/>
    <sheet name="Mapa VII_ Despesas por Programa" sheetId="5" r:id="rId5"/>
  </sheets>
  <externalReferences>
    <externalReference r:id="rId6"/>
    <externalReference r:id="rId7"/>
    <externalReference r:id="rId8"/>
    <externalReference r:id="rId9"/>
  </externalReferences>
  <definedNames>
    <definedName name="_" localSheetId="0" hidden="1">#REF!,#REF!,#REF!,#REF!,#REF!,#REF!,#REF!,#REF!</definedName>
    <definedName name="_" hidden="1">#REF!,#REF!,#REF!,#REF!,#REF!,#REF!,#REF!,#REF!</definedName>
    <definedName name="_________OFE2" localSheetId="0" hidden="1">#REF!</definedName>
    <definedName name="_________OFE2" hidden="1">#REF!</definedName>
    <definedName name="________OFE2" localSheetId="0" hidden="1">#REF!</definedName>
    <definedName name="________OFE2" hidden="1">#REF!</definedName>
    <definedName name="_______OFE2" localSheetId="0" hidden="1">#REF!</definedName>
    <definedName name="_______OFE2" hidden="1">#REF!</definedName>
    <definedName name="______OFE2" localSheetId="0" hidden="1">#REF!</definedName>
    <definedName name="______OFE2" hidden="1">#REF!</definedName>
    <definedName name="_____OFE2" localSheetId="0" hidden="1">#REF!</definedName>
    <definedName name="_____OFE2" hidden="1">#REF!</definedName>
    <definedName name="____OFE2" localSheetId="0" hidden="1">#REF!</definedName>
    <definedName name="____OFE2" hidden="1">#REF!</definedName>
    <definedName name="___OFE2" localSheetId="0" hidden="1">#REF!</definedName>
    <definedName name="___OFE2" hidden="1">#REF!</definedName>
    <definedName name="__1__123Graph_AChart_1A" localSheetId="0" hidden="1">#REF!</definedName>
    <definedName name="__1__123Graph_AChart_1A" hidden="1">#REF!</definedName>
    <definedName name="__123Graph_A" localSheetId="0" hidden="1">#REF!</definedName>
    <definedName name="__123Graph_A" hidden="1">#REF!</definedName>
    <definedName name="__123Graph_ACurrent" localSheetId="0" hidden="1">#REF!</definedName>
    <definedName name="__123Graph_ACurrent" hidden="1">#REF!</definedName>
    <definedName name="__123Graph_B" localSheetId="0" hidden="1">#REF!</definedName>
    <definedName name="__123Graph_B" hidden="1">#REF!</definedName>
    <definedName name="__123Graph_BCurrent" localSheetId="0" hidden="1">#REF!</definedName>
    <definedName name="__123Graph_BCurrent" hidden="1">#REF!</definedName>
    <definedName name="__123Graph_C" localSheetId="0" hidden="1">#REF!</definedName>
    <definedName name="__123Graph_C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123Graph_X" localSheetId="0" hidden="1">#REF!</definedName>
    <definedName name="__123Graph_X" hidden="1">#REF!</definedName>
    <definedName name="__123Graph_XCurrent" localSheetId="0" hidden="1">#REF!</definedName>
    <definedName name="__123Graph_XCurrent" hidden="1">#REF!</definedName>
    <definedName name="__2__123Graph_AChart_2A" localSheetId="0" hidden="1">#REF!</definedName>
    <definedName name="__2__123Graph_AChart_2A" hidden="1">#REF!</definedName>
    <definedName name="__3__123Graph_AChart_3A" localSheetId="0" hidden="1">#REF!</definedName>
    <definedName name="__3__123Graph_AChart_3A" hidden="1">#REF!</definedName>
    <definedName name="__4__123Graph_AChart_4A" localSheetId="0" hidden="1">#REF!</definedName>
    <definedName name="__4__123Graph_AChart_4A" hidden="1">#REF!</definedName>
    <definedName name="__5__123Graph_BChart_1A" localSheetId="0" hidden="1">#REF!</definedName>
    <definedName name="__5__123Graph_BChart_1A" hidden="1">#REF!</definedName>
    <definedName name="__OFE2" localSheetId="0" hidden="1">#REF!</definedName>
    <definedName name="__OFE2" hidden="1">#REF!</definedName>
    <definedName name="_1_____123Graph_BChart_3A" localSheetId="0" hidden="1">#REF!</definedName>
    <definedName name="_1_____123Graph_BChart_3A" hidden="1">#REF!</definedName>
    <definedName name="_1___123Graph_AChart_1A" localSheetId="0" hidden="1">#REF!</definedName>
    <definedName name="_1___123Graph_AChart_1A" hidden="1">#REF!</definedName>
    <definedName name="_1__123Graph_AChart_1A" localSheetId="0" hidden="1">#REF!</definedName>
    <definedName name="_1__123Graph_AChart_1A" hidden="1">#REF!</definedName>
    <definedName name="_10____123Graph_XChart_3A" localSheetId="0" hidden="1">#REF!</definedName>
    <definedName name="_10____123Graph_XChart_3A" hidden="1">#REF!</definedName>
    <definedName name="_10___123Graph_XChart_1A" localSheetId="0" hidden="1">#REF!</definedName>
    <definedName name="_10___123Graph_XChart_1A" hidden="1">#REF!</definedName>
    <definedName name="_10__123Graph_XChart_1A" localSheetId="0" hidden="1">#REF!</definedName>
    <definedName name="_10__123Graph_XChart_1A" hidden="1">#REF!</definedName>
    <definedName name="_10__123Graph_XChart_3A" localSheetId="0" hidden="1">#REF!</definedName>
    <definedName name="_10__123Graph_XChart_3A" hidden="1">#REF!</definedName>
    <definedName name="_11____123Graph_XChart_4A" localSheetId="0" hidden="1">#REF!</definedName>
    <definedName name="_11____123Graph_XChart_4A" hidden="1">#REF!</definedName>
    <definedName name="_11___123Graph_XChart_2A" localSheetId="0" hidden="1">#REF!</definedName>
    <definedName name="_11___123Graph_XChart_2A" hidden="1">#REF!</definedName>
    <definedName name="_11__123Graph_BChart_4A" localSheetId="0" hidden="1">#REF!</definedName>
    <definedName name="_11__123Graph_BChart_4A" hidden="1">#REF!</definedName>
    <definedName name="_11__123Graph_XChart_2A" localSheetId="0" hidden="1">#REF!</definedName>
    <definedName name="_11__123Graph_XChart_2A" hidden="1">#REF!</definedName>
    <definedName name="_11__123Graph_XChart_4A" localSheetId="0" hidden="1">#REF!</definedName>
    <definedName name="_11__123Graph_XChart_4A" hidden="1">#REF!</definedName>
    <definedName name="_12___123Graph_AChart_1A" localSheetId="0" hidden="1">#REF!</definedName>
    <definedName name="_12___123Graph_AChart_1A" hidden="1">#REF!</definedName>
    <definedName name="_12___123Graph_XChart_3A" localSheetId="0" hidden="1">#REF!</definedName>
    <definedName name="_12___123Graph_XChart_3A" hidden="1">#REF!</definedName>
    <definedName name="_12__123Graph_XChart_1A" localSheetId="0" hidden="1">#REF!</definedName>
    <definedName name="_12__123Graph_XChart_1A" hidden="1">#REF!</definedName>
    <definedName name="_12__123Graph_XChart_3A" localSheetId="0" hidden="1">#REF!</definedName>
    <definedName name="_12__123Graph_XChart_3A" hidden="1">#REF!</definedName>
    <definedName name="_13___123Graph_AChart_2A" localSheetId="0" hidden="1">#REF!</definedName>
    <definedName name="_13___123Graph_AChart_2A" hidden="1">#REF!</definedName>
    <definedName name="_13___123Graph_XChart_4A" localSheetId="0" hidden="1">#REF!</definedName>
    <definedName name="_13___123Graph_XChart_4A" hidden="1">#REF!</definedName>
    <definedName name="_13__123Graph_XChart_2A" localSheetId="0" hidden="1">#REF!</definedName>
    <definedName name="_13__123Graph_XChart_2A" hidden="1">#REF!</definedName>
    <definedName name="_13__123Graph_XChart_4A" localSheetId="0" hidden="1">#REF!</definedName>
    <definedName name="_13__123Graph_XChart_4A" hidden="1">#REF!</definedName>
    <definedName name="_14___123Graph_AChart_3A" localSheetId="0" hidden="1">#REF!</definedName>
    <definedName name="_14___123Graph_AChart_3A" hidden="1">#REF!</definedName>
    <definedName name="_14__123Graph_XChart_3A" localSheetId="0" hidden="1">#REF!</definedName>
    <definedName name="_14__123Graph_XChart_3A" hidden="1">#REF!</definedName>
    <definedName name="_15___123Graph_AChart_4A" localSheetId="0" hidden="1">#REF!</definedName>
    <definedName name="_15___123Graph_AChart_4A" hidden="1">#REF!</definedName>
    <definedName name="_15__123Graph_XChart_4A" localSheetId="0" hidden="1">#REF!</definedName>
    <definedName name="_15__123Graph_XChart_4A" hidden="1">#REF!</definedName>
    <definedName name="_16___123Graph_BChart_1A" localSheetId="0" hidden="1">#REF!</definedName>
    <definedName name="_16___123Graph_BChart_1A" hidden="1">#REF!</definedName>
    <definedName name="_17___123Graph_BChart_3A" localSheetId="0" hidden="1">#REF!</definedName>
    <definedName name="_17___123Graph_BChart_3A" hidden="1">#REF!</definedName>
    <definedName name="_18___123Graph_BChart_4A" localSheetId="0" hidden="1">#REF!</definedName>
    <definedName name="_18___123Graph_BChart_4A" hidden="1">#REF!</definedName>
    <definedName name="_19___123Graph_XChart_1A" localSheetId="0" hidden="1">#REF!</definedName>
    <definedName name="_19___123Graph_XChart_1A" hidden="1">#REF!</definedName>
    <definedName name="_2_____123Graph_BChart_4A" localSheetId="0" hidden="1">#REF!</definedName>
    <definedName name="_2_____123Graph_BChart_4A" hidden="1">#REF!</definedName>
    <definedName name="_2___123Graph_AChart_2A" localSheetId="0" hidden="1">#REF!</definedName>
    <definedName name="_2___123Graph_AChart_2A" hidden="1">#REF!</definedName>
    <definedName name="_2__123Graph_AChart_2A" localSheetId="0" hidden="1">#REF!</definedName>
    <definedName name="_2__123Graph_AChart_2A" hidden="1">#REF!</definedName>
    <definedName name="_20___123Graph_XChart_2A" localSheetId="0" hidden="1">#REF!</definedName>
    <definedName name="_20___123Graph_XChart_2A" hidden="1">#REF!</definedName>
    <definedName name="_21___123Graph_XChart_3A" localSheetId="0" hidden="1">#REF!</definedName>
    <definedName name="_21___123Graph_XChart_3A" hidden="1">#REF!</definedName>
    <definedName name="_22___123Graph_XChart_4A" localSheetId="0" hidden="1">#REF!</definedName>
    <definedName name="_22___123Graph_XChart_4A" hidden="1">#REF!</definedName>
    <definedName name="_3____123Graph_AChart_1A" localSheetId="0" hidden="1">#REF!</definedName>
    <definedName name="_3____123Graph_AChart_1A" hidden="1">#REF!</definedName>
    <definedName name="_3___123Graph_AChart_3A" localSheetId="0" hidden="1">#REF!</definedName>
    <definedName name="_3___123Graph_AChart_3A" hidden="1">#REF!</definedName>
    <definedName name="_3__123Graph_AChart_3A" localSheetId="0" hidden="1">#REF!</definedName>
    <definedName name="_3__123Graph_AChart_3A" hidden="1">#REF!</definedName>
    <definedName name="_4____123Graph_AChart_2A" localSheetId="0" hidden="1">#REF!</definedName>
    <definedName name="_4____123Graph_AChart_2A" hidden="1">#REF!</definedName>
    <definedName name="_4___123Graph_AChart_4A" localSheetId="0" hidden="1">#REF!</definedName>
    <definedName name="_4___123Graph_AChart_4A" hidden="1">#REF!</definedName>
    <definedName name="_4__123Graph_AChart_4A" localSheetId="0" hidden="1">#REF!</definedName>
    <definedName name="_4__123Graph_AChart_4A" hidden="1">#REF!</definedName>
    <definedName name="_5____123Graph_AChart_3A" localSheetId="0" hidden="1">#REF!</definedName>
    <definedName name="_5____123Graph_AChart_3A" hidden="1">#REF!</definedName>
    <definedName name="_5___123Graph_BChart_1A" localSheetId="0" hidden="1">#REF!</definedName>
    <definedName name="_5___123Graph_BChart_1A" hidden="1">#REF!</definedName>
    <definedName name="_5__123Graph_BChart_1A" localSheetId="0" hidden="1">#REF!</definedName>
    <definedName name="_5__123Graph_BChart_1A" hidden="1">#REF!</definedName>
    <definedName name="_6____123Graph_AChart_4A" localSheetId="0" hidden="1">#REF!</definedName>
    <definedName name="_6____123Graph_AChart_4A" hidden="1">#REF!</definedName>
    <definedName name="_6__123Graph_BChart_3A" localSheetId="0" hidden="1">#REF!</definedName>
    <definedName name="_6__123Graph_BChart_3A" hidden="1">#REF!</definedName>
    <definedName name="_7____123Graph_BChart_1A" localSheetId="0" hidden="1">#REF!</definedName>
    <definedName name="_7____123Graph_BChart_1A" hidden="1">#REF!</definedName>
    <definedName name="_7___123Graph_BChart_3A" localSheetId="0" hidden="1">#REF!</definedName>
    <definedName name="_7___123Graph_BChart_3A" hidden="1">#REF!</definedName>
    <definedName name="_7__123Graph_BChart_3A" localSheetId="0" hidden="1">#REF!</definedName>
    <definedName name="_7__123Graph_BChart_3A" hidden="1">#REF!</definedName>
    <definedName name="_7__123Graph_BChart_4A" localSheetId="0" hidden="1">#REF!</definedName>
    <definedName name="_7__123Graph_BChart_4A" hidden="1">#REF!</definedName>
    <definedName name="_8____123Graph_XChart_1A" localSheetId="0" hidden="1">#REF!</definedName>
    <definedName name="_8____123Graph_XChart_1A" hidden="1">#REF!</definedName>
    <definedName name="_8__123Graph_BChart_3A" localSheetId="0" hidden="1">#REF!</definedName>
    <definedName name="_8__123Graph_BChart_3A" hidden="1">#REF!</definedName>
    <definedName name="_8__123Graph_XChart_1A" localSheetId="0" hidden="1">#REF!</definedName>
    <definedName name="_8__123Graph_XChart_1A" hidden="1">#REF!</definedName>
    <definedName name="_9____123Graph_XChart_2A" localSheetId="0" hidden="1">#REF!</definedName>
    <definedName name="_9____123Graph_XChart_2A" hidden="1">#REF!</definedName>
    <definedName name="_9___123Graph_BChart_4A" localSheetId="0" hidden="1">#REF!</definedName>
    <definedName name="_9___123Graph_BChart_4A" hidden="1">#REF!</definedName>
    <definedName name="_9__123Graph_BChart_4A" localSheetId="0" hidden="1">#REF!</definedName>
    <definedName name="_9__123Graph_BChart_4A" hidden="1">#REF!</definedName>
    <definedName name="_9__123Graph_XChart_2A" localSheetId="0" hidden="1">#REF!</definedName>
    <definedName name="_9__123Graph_XChart_2A" hidden="1">#REF!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filterd" localSheetId="0" hidden="1">#REF!</definedName>
    <definedName name="_filterd" hidden="1">#REF!</definedName>
    <definedName name="_xlnm._FilterDatabase" hidden="1">[2]C!$P$428:$T$428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ey3" localSheetId="0" hidden="1">#REF!</definedName>
    <definedName name="_Key3" hidden="1">#REF!</definedName>
    <definedName name="_OFE2" localSheetId="0" hidden="1">#REF!</definedName>
    <definedName name="_OFE2" hidden="1">#REF!</definedName>
    <definedName name="_Order1" hidden="1">255</definedName>
    <definedName name="_Order2" hidden="1">255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´" hidden="1">#REF!,#REF!,#REF!,#REF!,#REF!,#REF!</definedName>
    <definedName name="a" localSheetId="0">#REF!</definedName>
    <definedName name="a">#REF!</definedName>
    <definedName name="ab" localSheetId="0" hidden="1">#REF!</definedName>
    <definedName name="ab" hidden="1">#REF!</definedName>
    <definedName name="adfaedarew" localSheetId="0" hidden="1">{"SRB",#N/A,FALSE,"SRB"}</definedName>
    <definedName name="adfaedarew" hidden="1">{"SRB",#N/A,FALSE,"SRB"}</definedName>
    <definedName name="adfaedarew2" localSheetId="0" hidden="1">{"SRB",#N/A,FALSE,"SRB"}</definedName>
    <definedName name="adfaedarew2" hidden="1">{"SRB",#N/A,FALSE,"SRB"}</definedName>
    <definedName name="adfew" localSheetId="0" hidden="1">{"SRB",#N/A,FALSE,"SRB"}</definedName>
    <definedName name="adfew" hidden="1">{"SRB",#N/A,FALSE,"SRB"}</definedName>
    <definedName name="adfew2" localSheetId="0" hidden="1">{"SRB",#N/A,FALSE,"SRB"}</definedName>
    <definedName name="adfew2" hidden="1">{"SRB",#N/A,FALSE,"SRB"}</definedName>
    <definedName name="adffffff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adffffff" hidden="1">{"REDA",#N/A,FALSE,"REDA";"REDB",#N/A,FALSE,"REDB";"REDC",#N/A,FALSE,"REDC";"REDD",#N/A,FALSE,"REDD";"REDE",#N/A,FALSE,"REDE";"REDF",#N/A,FALSE,"REDF";"REDG",#N/A,FALSE,"REDG";"REDH",#N/A,FALSE,"REDH";"REDI",#N/A,FALSE,"REDI"}</definedName>
    <definedName name="adreacd" localSheetId="0" hidden="1">{"SRC",#N/A,FALSE,"SRC"}</definedName>
    <definedName name="adreacd" hidden="1">{"SRC",#N/A,FALSE,"SRC"}</definedName>
    <definedName name="adreacd2" localSheetId="0" hidden="1">{"SRC",#N/A,FALSE,"SRC"}</definedName>
    <definedName name="adreacd2" hidden="1">{"SRC",#N/A,FALSE,"SRC"}</definedName>
    <definedName name="adreadh" localSheetId="0" hidden="1">{"SRB",#N/A,FALSE,"SRB"}</definedName>
    <definedName name="adreadh" hidden="1">{"SRB",#N/A,FALSE,"SRB"}</definedName>
    <definedName name="adreadh2" localSheetId="0" hidden="1">{"SRB",#N/A,FALSE,"SRB"}</definedName>
    <definedName name="adreadh2" hidden="1">{"SRB",#N/A,FALSE,"SRB"}</definedName>
    <definedName name="adsfae" localSheetId="0" hidden="1">{"SRA",#N/A,FALSE,"SRA";"SRB",#N/A,FALSE,"SRB";"SRC",#N/A,FALSE,"SRC"}</definedName>
    <definedName name="adsfae" hidden="1">{"SRA",#N/A,FALSE,"SRA";"SRB",#N/A,FALSE,"SRB";"SRC",#N/A,FALSE,"SRC"}</definedName>
    <definedName name="adsfeafyhgtuhjt" localSheetId="0" hidden="1">{"SRD",#N/A,FALSE,"SRA"}</definedName>
    <definedName name="adsfeafyhgtuhjt" hidden="1">{"SRD",#N/A,FALSE,"SRA"}</definedName>
    <definedName name="aedg" localSheetId="0" hidden="1">{"SRA",#N/A,FALSE,"SRA"}</definedName>
    <definedName name="aedg" hidden="1">{"SRA",#N/A,FALSE,"SRA"}</definedName>
    <definedName name="aer" localSheetId="0" hidden="1">{"SRA",#N/A,FALSE,"SRA";"SRB",#N/A,FALSE,"SRB";"SRC",#N/A,FALSE,"SRC"}</definedName>
    <definedName name="aer" hidden="1">{"SRA",#N/A,FALSE,"SRA";"SRB",#N/A,FALSE,"SRB";"SRC",#N/A,FALSE,"SRC"}</definedName>
    <definedName name="afce" localSheetId="0" hidden="1">{"SRB",#N/A,FALSE,"SRB"}</definedName>
    <definedName name="afce" hidden="1">{"SRB",#N/A,FALSE,"SRB"}</definedName>
    <definedName name="annie" localSheetId="0" hidden="1">{"SRB",#N/A,FALSE,"SRB"}</definedName>
    <definedName name="annie" hidden="1">{"SRB",#N/A,FALSE,"SRB"}</definedName>
    <definedName name="annie2" hidden="1">#REF!,#REF!,#REF!,#REF!,#REF!,#REF!,#REF!,#REF!,#REF!</definedName>
    <definedName name="Anos_Empréstimo">#REF!</definedName>
    <definedName name="anscount" hidden="1">1</definedName>
    <definedName name="_xlnm.Print_Area" localSheetId="0">'Mapa I_ Receitas do Estado'!$A$2:$H$216</definedName>
    <definedName name="_xlnm.Print_Area" localSheetId="1">'Mapa II_ Despesas por Economica'!$A$1:$L$143</definedName>
    <definedName name="_xlnm.Print_Area" localSheetId="2">'Mapa III_ Despesas por Organica'!$A$1:$L$39</definedName>
    <definedName name="_xlnm.Print_Area" localSheetId="3">'Mapa IV_ Despesas por Funções'!$A$1:$L$95</definedName>
    <definedName name="_xlnm.Print_Area" localSheetId="4">'Mapa VII_ Despesas por Programa'!$A$1:$P$44</definedName>
    <definedName name="_xlnm.Print_Area">'[3]Table 1'!#REF!</definedName>
    <definedName name="as" hidden="1">#REF!,#REF!,#REF!,#REF!,#REF!,#REF!</definedName>
    <definedName name="asdfe" localSheetId="0" hidden="1">{"SRB",#N/A,FALSE,"SRB"}</definedName>
    <definedName name="asdfe" hidden="1">{"SRB",#N/A,FALSE,"SRB"}</definedName>
    <definedName name="aserfdrew" localSheetId="0" hidden="1">{"SRC",#N/A,FALSE,"SRC"}</definedName>
    <definedName name="aserfdrew" hidden="1">{"SRC",#N/A,FALSE,"SRC"}</definedName>
    <definedName name="aserss" localSheetId="0" hidden="1">{"SRD",#N/A,FALSE,"SRD"}</definedName>
    <definedName name="aserss" hidden="1">{"SRD",#N/A,FALSE,"SRD"}</definedName>
    <definedName name="Bal_Fin">#REF!</definedName>
    <definedName name="Bal_Iní">#REF!</definedName>
    <definedName name="CampusP">#REF!</definedName>
    <definedName name="cb" localSheetId="0" hidden="1">{"SRB",#N/A,FALSE,"SRB"}</definedName>
    <definedName name="cb" hidden="1">{"SRB",#N/A,FALSE,"SRB"}</definedName>
    <definedName name="cc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cc" hidden="1">{"REDA",#N/A,FALSE,"REDA";"REDB",#N/A,FALSE,"REDB";"REDC",#N/A,FALSE,"REDC";"REDD",#N/A,FALSE,"REDD";"REDE",#N/A,FALSE,"REDE";"REDF",#N/A,FALSE,"REDF";"REDG",#N/A,FALSE,"REDG";"REDH",#N/A,FALSE,"REDH";"REDI",#N/A,FALSE,"REDI"}</definedName>
    <definedName name="celina" localSheetId="0" hidden="1">#REF!</definedName>
    <definedName name="celina" hidden="1">#REF!</definedName>
    <definedName name="Cenario21" hidden="1">#REF!,#REF!,#REF!,#REF!,#REF!,#REF!,#REF!,#REF!</definedName>
    <definedName name="cjhfrjhdfjhdfjhdf" localSheetId="0" hidden="1">#REF!</definedName>
    <definedName name="cjhfrjhdfjhdfjhdf" hidden="1">#REF!</definedName>
    <definedName name="Claudia">#REF!</definedName>
    <definedName name="Code" localSheetId="0" hidden="1">#REF!</definedName>
    <definedName name="Code" hidden="1">#REF!</definedName>
    <definedName name="Composition" localSheetId="0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Composition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Contribuição_segurança_social">DATE(YEAR(#REF!),MONTH(#REF!)+Payment_Number,DAY(#REF!))</definedName>
    <definedName name="cv" localSheetId="0">{"Annually";"Semi-Annually";"Quarterly";"Bi-Monthly";"Monthly"}</definedName>
    <definedName name="cv">{"Annually";"Semi-Annually";"Quarterly";"Bi-Monthly";"Monthly"}</definedName>
    <definedName name="Cwvu.a." hidden="1">#REF!,#REF!,#REF!,#REF!,#REF!,#REF!</definedName>
    <definedName name="Cwvu.bop." hidden="1">#REF!,#REF!,#REF!,#REF!,#REF!,#REF!</definedName>
    <definedName name="Cwvu.bop.sr." hidden="1">#REF!,#REF!,#REF!,#REF!,#REF!,#REF!</definedName>
    <definedName name="Cwvu.bopsdr.sr." hidden="1">#REF!,#REF!,#REF!,#REF!,#REF!,#REF!</definedName>
    <definedName name="Cwvu.cotton." hidden="1">#REF!,#REF!,#REF!,#REF!,#REF!,#REF!,#REF!,#REF!</definedName>
    <definedName name="Cwvu.cottonall." hidden="1">#REF!,#REF!,#REF!,#REF!,#REF!,#REF!,#REF!</definedName>
    <definedName name="Cwvu.exportdetails." hidden="1">#REF!,#REF!,#REF!,#REF!,#REF!,#REF!,#REF!</definedName>
    <definedName name="Cwvu.exports." hidden="1">#REF!,#REF!,#REF!,#REF!,#REF!,#REF!,#REF!,#REF!</definedName>
    <definedName name="Cwvu.gold." hidden="1">#REF!,#REF!,#REF!,#REF!,#REF!,#REF!,#REF!,#REF!</definedName>
    <definedName name="Cwvu.goldall." hidden="1">#REF!,#REF!,#REF!,#REF!,#REF!,#REF!,#REF!,#REF!</definedName>
    <definedName name="Cwvu.IMPORT." localSheetId="0" hidden="1">#REF!</definedName>
    <definedName name="Cwvu.IMPORT." hidden="1">#REF!</definedName>
    <definedName name="Cwvu.imports." hidden="1">#REF!,#REF!,#REF!,#REF!,#REF!,#REF!,#REF!,#REF!,#REF!</definedName>
    <definedName name="Cwvu.importsall." hidden="1">#REF!,#REF!,#REF!,#REF!,#REF!,#REF!,#REF!,#REF!,#REF!</definedName>
    <definedName name="Cwvu.tot." hidden="1">#REF!,#REF!,#REF!,#REF!,#REF!,#REF!</definedName>
    <definedName name="D" localSheetId="0" hidden="1">{"Main Economic Indicators",#N/A,FALSE,"C"}</definedName>
    <definedName name="D" hidden="1">{"Main Economic Indicators",#N/A,FALSE,"C"}</definedName>
    <definedName name="d_" hidden="1">#REF!,#REF!,#REF!,#REF!,#REF!,#REF!,#REF!</definedName>
    <definedName name="Dados">#REF!</definedName>
    <definedName name="Data_Pag">#REF!</definedName>
    <definedName name="Data_Pag.">DATE(YEAR(#REF!),MONTH(#REF!)+Payment_Number,DAY(#REF!))</definedName>
    <definedName name="Data_Pagamento">DATE(YEAR(Início_Empréstimo),MONTH(Início_Empréstimo)+Payment_Number,DAY(Início_Empréstimo))</definedName>
    <definedName name="Data_Pagmt.">DATE(YEAR(#REF!),MONTH(#REF!)+Payment_Number,DAY(#REF!))</definedName>
    <definedName name="data1" localSheetId="0" hidden="1">#REF!</definedName>
    <definedName name="data1" hidden="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ddd" hidden="1">#REF!,#REF!,#REF!,#REF!,#REF!,#REF!</definedName>
    <definedName name="de" localSheetId="0" hidden="1">#REF!</definedName>
    <definedName name="de" hidden="1">#REF!</definedName>
    <definedName name="DECM">#REF!</definedName>
    <definedName name="Dez" localSheetId="0" hidden="1">#REF!</definedName>
    <definedName name="Dez" hidden="1">#REF!</definedName>
    <definedName name="DEzl" localSheetId="0" hidden="1">#REF!</definedName>
    <definedName name="DEzl" hidden="1">#REF!</definedName>
    <definedName name="di" localSheetId="0" hidden="1">#REF!</definedName>
    <definedName name="di" hidden="1">#REF!</definedName>
    <definedName name="Discount" localSheetId="0" hidden="1">#REF!</definedName>
    <definedName name="Discount" hidden="1">#REF!</definedName>
    <definedName name="display_" localSheetId="0" hidden="1">#REF!</definedName>
    <definedName name="display_" hidden="1">#REF!</definedName>
    <definedName name="display_area_2" localSheetId="0" hidden="1">#REF!</definedName>
    <definedName name="display_area_2" hidden="1">#REF!</definedName>
    <definedName name="Div" localSheetId="0" hidden="1">#REF!</definedName>
    <definedName name="Div" hidden="1">#REF!</definedName>
    <definedName name="DMXHUB" localSheetId="0">#REF!</definedName>
    <definedName name="DMXHUB">#REF!</definedName>
    <definedName name="ds" hidden="1">#REF!,#REF!,#REF!,#REF!,#REF!,#REF!,#REF!,#REF!</definedName>
    <definedName name="dsf" localSheetId="0" hidden="1">{"SRD",#N/A,FALSE,"SRD"}</definedName>
    <definedName name="dsf" hidden="1">{"SRD",#N/A,FALSE,"SRD"}</definedName>
    <definedName name="dsof" localSheetId="0" hidden="1">{"SRB",#N/A,FALSE,"SRB"}</definedName>
    <definedName name="dsof" hidden="1">{"SRB",#N/A,FALSE,"SRB"}</definedName>
    <definedName name="e" localSheetId="0" hidden="1">#REF!</definedName>
    <definedName name="e" hidden="1">#REF!</definedName>
    <definedName name="ECAA">#REF!</definedName>
    <definedName name="Ecca">#REF!</definedName>
    <definedName name="Economica" localSheetId="0" hidden="1">#REF!</definedName>
    <definedName name="Economica" hidden="1">#REF!</definedName>
    <definedName name="Edmir" hidden="1">#REF!,#REF!,#REF!,#REF!,#REF!,#REF!</definedName>
    <definedName name="EEEE" localSheetId="0" hidden="1">{"SRB",#N/A,FALSE,"SRB"}</definedName>
    <definedName name="EEEE" hidden="1">{"SRB",#N/A,FALSE,"SRB"}</definedName>
    <definedName name="EEEEE" localSheetId="0" hidden="1">{"SRD",#N/A,FALSE,"SRD"}</definedName>
    <definedName name="EEEEE" hidden="1">{"SRD",#N/A,FALSE,"SRD"}</definedName>
    <definedName name="EEEEEEE" localSheetId="0" hidden="1">{"SRC",#N/A,FALSE,"SRC"}</definedName>
    <definedName name="EEEEEEE" hidden="1">{"SRC",#N/A,FALSE,"SRC"}</definedName>
    <definedName name="ENG">#REF!</definedName>
    <definedName name="er" localSheetId="0" hidden="1">{"Main Economic Indicators",#N/A,FALSE,"C"}</definedName>
    <definedName name="er" hidden="1">{"Main Economic Indicators",#N/A,FALSE,"C"}</definedName>
    <definedName name="erajoip" localSheetId="0" hidden="1">{"SRB",#N/A,FALSE,"SRB"}</definedName>
    <definedName name="erajoip" hidden="1">{"SRB",#N/A,FALSE,"SRB"}</definedName>
    <definedName name="ergf" localSheetId="0" hidden="1">{"Main Economic Indicators",#N/A,FALSE,"C"}</definedName>
    <definedName name="ergf" hidden="1">{"Main Economic Indicators",#N/A,FALSE,"C"}</definedName>
    <definedName name="ergferger" localSheetId="0" hidden="1">{"Main Economic Indicators",#N/A,FALSE,"C"}</definedName>
    <definedName name="ergferger" hidden="1">{"Main Economic Indicators",#N/A,FALSE,"C"}</definedName>
    <definedName name="ert" localSheetId="0" hidden="1">{"SRC",#N/A,FALSE,"SRC"}</definedName>
    <definedName name="ert" hidden="1">{"SRC",#N/A,FALSE,"SRC"}</definedName>
    <definedName name="ew" hidden="1">#REF!,#REF!,#REF!,#REF!,#REF!,#REF!,#REF!</definedName>
    <definedName name="ewt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ewt" hidden="1">{"REDA",#N/A,FALSE,"REDA";"REDB",#N/A,FALSE,"REDB";"REDC",#N/A,FALSE,"REDC";"REDD",#N/A,FALSE,"REDD";"REDE",#N/A,FALSE,"REDE";"REDF",#N/A,FALSE,"REDF";"REDG",#N/A,FALSE,"REDG";"REDH",#N/A,FALSE,"REDH";"REDI",#N/A,FALSE,"REDI"}</definedName>
    <definedName name="Ex_" hidden="1">#REF!,#REF!,#REF!,#REF!,#REF!,#REF!,#REF!,#REF!</definedName>
    <definedName name="Exe" hidden="1">#REF!,#REF!,#REF!,#REF!,#REF!,#REF!,#REF!,#REF!,#REF!</definedName>
    <definedName name="External_debt_indicators" localSheetId="0">#REF!:#REF!</definedName>
    <definedName name="External_debt_indicators">#REF!:#REF!</definedName>
    <definedName name="f" localSheetId="0" hidden="1">{"Main Economic Indicators",#N/A,FALSE,"C"}</definedName>
    <definedName name="f" hidden="1">{"Main Economic Indicators",#N/A,FALSE,"C"}</definedName>
    <definedName name="fb" localSheetId="0" hidden="1">{"SRD",#N/A,FALSE,"SRA"}</definedName>
    <definedName name="fb" hidden="1">{"SRD",#N/A,FALSE,"SRA"}</definedName>
    <definedName name="FCode" localSheetId="0" hidden="1">#REF!</definedName>
    <definedName name="FCode" hidden="1">#REF!</definedName>
    <definedName name="fddhfgjkljhlkjl" hidden="1">#REF!,#REF!,#REF!,#REF!,#REF!,#REF!</definedName>
    <definedName name="fdsbyg" localSheetId="0" hidden="1">{"SRA",#N/A,FALSE,"SRA"}</definedName>
    <definedName name="fdsbyg" hidden="1">{"SRA",#N/A,FALSE,"SRA"}</definedName>
    <definedName name="fergs" localSheetId="0" hidden="1">#REF!</definedName>
    <definedName name="fergs" hidden="1">#REF!</definedName>
    <definedName name="fgyn" localSheetId="0" hidden="1">{"SRD",#N/A,FALSE,"SRD"}</definedName>
    <definedName name="fgyn" hidden="1">{"SRD",#N/A,FALSE,"SRD"}</definedName>
    <definedName name="fpdate" localSheetId="0">#REF!</definedName>
    <definedName name="fpdate">#REF!</definedName>
    <definedName name="frequency" localSheetId="0">{"Annually";"Semi-Annually";"Quarterly";"Bi-Monthly";"Monthly"}</definedName>
    <definedName name="frequency">{"Annually";"Semi-Annually";"Quarterly";"Bi-Monthly";"Monthly"}</definedName>
    <definedName name="hg" hidden="1">#REF!,#REF!,#REF!,#REF!,#REF!,#REF!,#REF!,#REF!</definedName>
    <definedName name="HiddenRows" localSheetId="0" hidden="1">#REF!</definedName>
    <definedName name="HiddenRows" hidden="1">#REF!</definedName>
    <definedName name="Honorários">DATE(YEAR(#REF!),MONTH(#REF!)+Payment_Number,DAY(#REF!))</definedName>
    <definedName name="hub" localSheetId="0">#REF!</definedName>
    <definedName name="hub">#REF!</definedName>
    <definedName name="Impressão_Total">#REF!</definedName>
    <definedName name="Início_Empréstimo">#REF!</definedName>
    <definedName name="JKHJK" localSheetId="0" hidden="1">{"SRD",#N/A,FALSE,"SRD"}</definedName>
    <definedName name="JKHJK" hidden="1">{"SRD",#N/A,FALSE,"SRD"}</definedName>
    <definedName name="jpo" localSheetId="0" hidden="1">{"SRB",#N/A,FALSE,"SRB"}</definedName>
    <definedName name="jpo" hidden="1">{"SRB",#N/A,FALSE,"SRB"}</definedName>
    <definedName name="Jur">#REF!</definedName>
    <definedName name="Juro_Acu">#REF!</definedName>
    <definedName name="Juro_Total">#REF!</definedName>
    <definedName name="Linha_Cabeçalho">ROW(#REF!)</definedName>
    <definedName name="loan_amount" localSheetId="0">#REF!</definedName>
    <definedName name="loan_amount">#REF!</definedName>
    <definedName name="month" localSheetId="0" hidden="1">{"SRD",#N/A,FALSE,"SRA"}</definedName>
    <definedName name="month" hidden="1">{"SRD",#N/A,FALSE,"SRA"}</definedName>
    <definedName name="monthly" localSheetId="0" hidden="1">{"SRA",#N/A,FALSE,"SRA";"SRB",#N/A,FALSE,"SRB";"SRC",#N/A,FALSE,"SRC"}</definedName>
    <definedName name="monthly" hidden="1">{"SRA",#N/A,FALSE,"SRA";"SRB",#N/A,FALSE,"SRB";"SRC",#N/A,FALSE,"SRC"}</definedName>
    <definedName name="months_per_period" localSheetId="0">INDEX({12,6,3,2,1},MATCH(#REF!,'Mapa I_ Receitas do Estado'!frequency,0))</definedName>
    <definedName name="months_per_period">INDEX({12,6,3,2,1},MATCH(#REF!,[0]!frequency,0))</definedName>
    <definedName name="Municipio" localSheetId="0">#REF!</definedName>
    <definedName name="Municipio">#REF!</definedName>
    <definedName name="n">#REF!</definedName>
    <definedName name="neta" localSheetId="0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neta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NewMoneyIteration" localSheetId="0">#REF!,#REF!</definedName>
    <definedName name="NewMoneyIteration">#REF!,#REF!</definedName>
    <definedName name="nnn" localSheetId="0" hidden="1">{"Main Economic Indicators",#N/A,FALSE,"C"}</definedName>
    <definedName name="nnn" hidden="1">{"Main Economic Indicators",#N/A,FALSE,"C"}</definedName>
    <definedName name="nper">[0]!term*[0]!periods_per_year</definedName>
    <definedName name="Núm_Pag">#REF!</definedName>
    <definedName name="Núm_Pag_Por_Ano">#REF!</definedName>
    <definedName name="Número_de_Pagamentos">MATCH(0.01,Bal_Fin,-1)+1</definedName>
    <definedName name="ofe_cenario2" localSheetId="0">#REF!</definedName>
    <definedName name="ofe_cenario2">#REF!</definedName>
    <definedName name="OrderTable" localSheetId="0" hidden="1">#REF!</definedName>
    <definedName name="OrderTable" hidden="1">#REF!</definedName>
    <definedName name="Pag_Agend">#REF!</definedName>
    <definedName name="Pag_Extra">#REF!</definedName>
    <definedName name="Pag_Total">#REF!</definedName>
    <definedName name="Pagamento_Mensal_Agendado">#REF!</definedName>
    <definedName name="Pagamentos_Extra_Agendados">#REF!</definedName>
    <definedName name="ParametrizacaoNome">#REF!</definedName>
    <definedName name="PARPA_Investimento" localSheetId="0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ARPA_Investimento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AULO" localSheetId="0" hidden="1">#REF!</definedName>
    <definedName name="PAULO" hidden="1">#REF!</definedName>
    <definedName name="payment" localSheetId="0">#REF!</definedName>
    <definedName name="payment">#REF!</definedName>
    <definedName name="Payment_Needed">"Pagamento necessário"</definedName>
    <definedName name="periods_per_year" localSheetId="0">INDEX({1,2,4,6,12},MATCH(#REF!,'Mapa I_ Receitas do Estado'!frequency,0))</definedName>
    <definedName name="periods_per_year">INDEX({1,2,4,6,12},MATCH(#REF!,[0]!frequency,0))</definedName>
    <definedName name="PJ_2014" localSheetId="0" hidden="1">#REF!</definedName>
    <definedName name="PJ_2014" hidden="1">#REF!</definedName>
    <definedName name="Princ">#REF!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Public" localSheetId="0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ublic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qer5t" localSheetId="0" hidden="1">{"SRD",#N/A,FALSE,"SRD"}</definedName>
    <definedName name="qer5t" hidden="1">{"SRD",#N/A,FALSE,"SRD"}</definedName>
    <definedName name="qqq" localSheetId="0" hidden="1">{"Main Economic Indicators",#N/A,FALSE,"C"}</definedName>
    <definedName name="qqq" hidden="1">{"Main Economic Indicators",#N/A,FALSE,"C"}</definedName>
    <definedName name="Quantia_Empréstimo">#REF!</definedName>
    <definedName name="qwe" localSheetId="0" hidden="1">{"SRB",#N/A,FALSE,"SRB"}</definedName>
    <definedName name="qwe" hidden="1">{"SRB",#N/A,FALSE,"SRB"}</definedName>
    <definedName name="qwewqe" localSheetId="0" hidden="1">{"SRD",#N/A,FALSE,"SRA"}</definedName>
    <definedName name="qwewqe" hidden="1">{"SRD",#N/A,FALSE,"SRA"}</definedName>
    <definedName name="qwewqeqw" localSheetId="0" hidden="1">{"SRA",#N/A,FALSE,"SRA"}</definedName>
    <definedName name="qwewqeqw" hidden="1">{"SRA",#N/A,FALSE,"SRA"}</definedName>
    <definedName name="rate" localSheetId="0">#REF!</definedName>
    <definedName name="rate">#REF!</definedName>
    <definedName name="RCArea" localSheetId="0" hidden="1">#REF!</definedName>
    <definedName name="RCArea" hidden="1">#REF!</definedName>
    <definedName name="Recy" localSheetId="0" hidden="1">#REF!</definedName>
    <definedName name="Recy" hidden="1">#REF!</definedName>
    <definedName name="REDTABB" localSheetId="0" hidden="1">{"SRB",#N/A,FALSE,"SRB"}</definedName>
    <definedName name="REDTABB" hidden="1">{"SRB",#N/A,FALSE,"SRB"}</definedName>
    <definedName name="Reimbursement">"Reembolso"</definedName>
    <definedName name="Reitoria">#REF!</definedName>
    <definedName name="Repor_Área_Impressão">OFFSET(Impressão_Total,0,0,Última_Linha)</definedName>
    <definedName name="ret" localSheetId="0" hidden="1">{"SRA",#N/A,FALSE,"SRA"}</definedName>
    <definedName name="ret" hidden="1">{"SRA",#N/A,FALSE,"SRA"}</definedName>
    <definedName name="rgsrt" localSheetId="0" hidden="1">{"SRC",#N/A,FALSE,"SRC"}</definedName>
    <definedName name="rgsrt" hidden="1">{"SRC",#N/A,FALSE,"SRC"}</definedName>
    <definedName name="RRR" localSheetId="0" hidden="1">{"SRA",#N/A,FALSE,"SRA"}</definedName>
    <definedName name="RRR" hidden="1">{"SRA",#N/A,FALSE,"SRA"}</definedName>
    <definedName name="rtr" localSheetId="0" hidden="1">{"Main Economic Indicators",#N/A,FALSE,"C"}</definedName>
    <definedName name="rtr" hidden="1">{"Main Economic Indicators",#N/A,FALSE,"C"}</definedName>
    <definedName name="rtre" localSheetId="0" hidden="1">{"Main Economic Indicators",#N/A,FALSE,"C"}</definedName>
    <definedName name="rtre" hidden="1">{"Main Economic Indicators",#N/A,FALSE,"C"}</definedName>
    <definedName name="Rwvu.Export." localSheetId="0" hidden="1">#REF!,#REF!</definedName>
    <definedName name="Rwvu.Export." hidden="1">#REF!,#REF!</definedName>
    <definedName name="Rwvu.IMPORT." localSheetId="0" hidden="1">#REF!</definedName>
    <definedName name="Rwvu.IMPORT." hidden="1">#REF!</definedName>
    <definedName name="Rwvu.Print." hidden="1">#N/A</definedName>
    <definedName name="ry" localSheetId="0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ry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s" localSheetId="0" hidden="1">#REF!</definedName>
    <definedName name="s" hidden="1">#REF!</definedName>
    <definedName name="sAD" localSheetId="0" hidden="1">{"SRB",#N/A,FALSE,"SRB"}</definedName>
    <definedName name="sAD" hidden="1">{"SRB",#N/A,FALSE,"SRB"}</definedName>
    <definedName name="sdf" localSheetId="0" hidden="1">{"Main Economic Indicators",#N/A,FALSE,"C"}</definedName>
    <definedName name="sdf" hidden="1">{"Main Economic Indicators",#N/A,FALSE,"C"}</definedName>
    <definedName name="sersa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sersa" hidden="1">{"REDA",#N/A,FALSE,"REDA";"REDB",#N/A,FALSE,"REDB";"REDC",#N/A,FALSE,"REDC";"REDD",#N/A,FALSE,"REDD";"REDE",#N/A,FALSE,"REDE";"REDF",#N/A,FALSE,"REDF";"REDG",#N/A,FALSE,"REDG";"REDH",#N/A,FALSE,"REDH";"REDI",#N/A,FALSE,"REDI"}</definedName>
    <definedName name="sf_ksd" localSheetId="0" hidden="1">#REF!</definedName>
    <definedName name="sf_ksd" hidden="1">#REF!</definedName>
    <definedName name="SpecialPrice" localSheetId="0" hidden="1">#REF!</definedName>
    <definedName name="SpecialPrice" hidden="1">#REF!</definedName>
    <definedName name="t" localSheetId="0" hidden="1">{"Main Economic Indicators",#N/A,FALSE,"C"}</definedName>
    <definedName name="t" hidden="1">{"Main Economic Indicators",#N/A,FALSE,"C"}</definedName>
    <definedName name="Taxa_Juro">#REF!</definedName>
    <definedName name="Taxa_Juro_Agendada">#REF!</definedName>
    <definedName name="tbl_ProdInfo" localSheetId="0" hidden="1">#REF!</definedName>
    <definedName name="tbl_ProdInfo" hidden="1">#REF!</definedName>
    <definedName name="term" localSheetId="0">#REF!</definedName>
    <definedName name="term">#REF!</definedName>
    <definedName name="TEST" localSheetId="0" hidden="1">{"SRD",#N/A,FALSE,"SRA"}</definedName>
    <definedName name="TEST" hidden="1">{"SRD",#N/A,FALSE,"SRA"}</definedName>
    <definedName name="titi" localSheetId="0" hidden="1">#REF!</definedName>
    <definedName name="titi" hidden="1">#REF!</definedName>
    <definedName name="_xlnm.Print_Titles" localSheetId="0">'Mapa I_ Receitas do Estado'!$2:$9</definedName>
    <definedName name="_xlnm.Print_Titles" localSheetId="1">'Mapa II_ Despesas por Economica'!$1:$6</definedName>
    <definedName name="_xlnm.Print_Titles" localSheetId="2">'Mapa III_ Despesas por Organica'!$1:$6</definedName>
    <definedName name="_xlnm.Print_Titles" localSheetId="3">'Mapa IV_ Despesas por Funções'!$1:$5</definedName>
    <definedName name="_xlnm.Print_Titles" localSheetId="4">'Mapa VII_ Despesas por Programa'!$A:$B,'Mapa VII_ Despesas por Programa'!$1:$9</definedName>
    <definedName name="_xlnm.Print_Titles">[4]SUMMARY!$B$1:$D$65536,[4]SUMMARY!$A$3:$IV$5</definedName>
    <definedName name="TRANSPORTES">#REF!</definedName>
    <definedName name="ttt" localSheetId="0" hidden="1">{"Main Economic Indicators",#N/A,FALSE,"C"}</definedName>
    <definedName name="ttt" hidden="1">{"Main Economic Indicators",#N/A,FALSE,"C"}</definedName>
    <definedName name="tttt" localSheetId="0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tttt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tttttt" localSheetId="0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tttttt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tttttttt" localSheetId="0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tttttttt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Última_Linha">IF(Valores_Introduzidos,Linha_Cabeçalho+Número_de_Pagamentos,Linha_Cabeçalho)</definedName>
    <definedName name="Valores_Introduzidos">IF(Quantia_Empréstimo*Taxa_Juro*Anos_Empréstimo*Início_Empréstimo&gt;0,1,0)</definedName>
    <definedName name="vcdf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vcdf" hidden="1">{"REDA",#N/A,FALSE,"REDA";"REDB",#N/A,FALSE,"REDB";"REDC",#N/A,FALSE,"REDC";"REDD",#N/A,FALSE,"REDD";"REDE",#N/A,FALSE,"REDE";"REDF",#N/A,FALSE,"REDF";"REDG",#N/A,FALSE,"REDG";"REDH",#N/A,FALSE,"REDH";"REDI",#N/A,FALSE,"REDI"}</definedName>
    <definedName name="w" localSheetId="0" hidden="1">{"SRD",#N/A,FALSE,"SRA"}</definedName>
    <definedName name="w" hidden="1">{"SRD",#N/A,FALSE,"SRA"}</definedName>
    <definedName name="wert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wert" hidden="1">{"REDA",#N/A,FALSE,"REDA";"REDB",#N/A,FALSE,"REDB";"REDC",#N/A,FALSE,"REDC";"REDD",#N/A,FALSE,"REDD";"REDE",#N/A,FALSE,"REDE";"REDF",#N/A,FALSE,"REDF";"REDG",#N/A,FALSE,"REDG";"REDH",#N/A,FALSE,"REDH";"REDI",#N/A,FALSE,"REDI"}</definedName>
    <definedName name="wertr" localSheetId="0" hidden="1">{"SRB",#N/A,FALSE,"SRB"}</definedName>
    <definedName name="wertr" hidden="1">{"SRB",#N/A,FALSE,"SRB"}</definedName>
    <definedName name="wertwer" localSheetId="0" hidden="1">{"SRB",#N/A,FALSE,"SRB"}</definedName>
    <definedName name="wertwer" hidden="1">{"SRB",#N/A,FALSE,"SRB"}</definedName>
    <definedName name="wetwww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wetwww" hidden="1">{"REDA",#N/A,FALSE,"REDA";"REDB",#N/A,FALSE,"REDB";"REDC",#N/A,FALSE,"REDC";"REDD",#N/A,FALSE,"REDD";"REDE",#N/A,FALSE,"REDE";"REDF",#N/A,FALSE,"REDF";"REDG",#N/A,FALSE,"REDG";"REDH",#N/A,FALSE,"REDH";"REDI",#N/A,FALSE,"REDI"}</definedName>
    <definedName name="wret" localSheetId="0" hidden="1">{"SRD",#N/A,FALSE,"SRD"}</definedName>
    <definedName name="wret" hidden="1">{"SRD",#N/A,FALSE,"SRD"}</definedName>
    <definedName name="wretre" localSheetId="0" hidden="1">{"SRB",#N/A,FALSE,"SRB"}</definedName>
    <definedName name="wretre" hidden="1">{"SRB",#N/A,FALSE,"SRB"}</definedName>
    <definedName name="wretwr" localSheetId="0" hidden="1">{"SRD",#N/A,FALSE,"SRA"}</definedName>
    <definedName name="wretwr" hidden="1">{"SRD",#N/A,FALSE,"SRA"}</definedName>
    <definedName name="wretwret" localSheetId="0" hidden="1">{"SRA",#N/A,FALSE,"SRA";"SRB",#N/A,FALSE,"SRB";"SRC",#N/A,FALSE,"SRC"}</definedName>
    <definedName name="wretwret" hidden="1">{"SRA",#N/A,FALSE,"SRA";"SRB",#N/A,FALSE,"SRB";"SRC",#N/A,FALSE,"SRC"}</definedName>
    <definedName name="wretwretret" localSheetId="0" hidden="1">{"SRB",#N/A,FALSE,"SRB"}</definedName>
    <definedName name="wretwretret" hidden="1">{"SRB",#N/A,FALSE,"SRB"}</definedName>
    <definedName name="wrn.cn." localSheetId="0" hidden="1">{"CN",#N/A,FALSE,"SEFI"}</definedName>
    <definedName name="wrn.cn." hidden="1">{"CN",#N/A,FALSE,"SEFI"}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wrn.Print._.Tabelas." localSheetId="0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rn.Print._.Tabelas.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rn.RED.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wrn.RED." hidden="1">{"REDA",#N/A,FALSE,"REDA";"REDB",#N/A,FALSE,"REDB";"REDC",#N/A,FALSE,"REDC";"REDD",#N/A,FALSE,"REDD";"REDE",#N/A,FALSE,"REDE";"REDF",#N/A,FALSE,"REDF";"REDG",#N/A,FALSE,"REDG";"REDH",#N/A,FALSE,"REDH";"REDI",#N/A,FALSE,"REDI"}</definedName>
    <definedName name="wrn.red97." localSheetId="0" hidden="1">{"red33",#N/A,FALSE,"Sheet1"}</definedName>
    <definedName name="wrn.red97." hidden="1">{"red33",#N/A,FALSE,"Sheet1"}</definedName>
    <definedName name="wrn.st1." localSheetId="0" hidden="1">{"ST1",#N/A,FALSE,"SOURCE"}</definedName>
    <definedName name="wrn.st1." hidden="1">{"ST1",#N/A,FALSE,"SOURCE"}</definedName>
    <definedName name="wrn.STAFF._.REPORT." localSheetId="0" hidden="1">{"SRA",#N/A,FALSE,"SRA";"SRB",#N/A,FALSE,"SRB";"SRC",#N/A,FALSE,"SRC"}</definedName>
    <definedName name="wrn.STAFF._.REPORT." hidden="1">{"SRA",#N/A,FALSE,"SRA";"SRB",#N/A,FALSE,"SRB";"SRC",#N/A,FALSE,"SRC"}</definedName>
    <definedName name="wrn.STAFF_REPORT_TABLES." localSheetId="0" hidden="1">{"SR_tbs",#N/A,FALSE,"MGSSEI";"SR_tbs",#N/A,FALSE,"MGSBOX";"SR_tbs",#N/A,FALSE,"MGSOCIND"}</definedName>
    <definedName name="wrn.STAFF_REPORT_TABLES." hidden="1">{"SR_tbs",#N/A,FALSE,"MGSSEI";"SR_tbs",#N/A,FALSE,"MGSBOX";"SR_tbs",#N/A,FALSE,"MGSOCIND"}</definedName>
    <definedName name="wrn.Stat._.Annex._.02." localSheetId="0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wrn.Stat._.Annex._.02.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wrtret" localSheetId="0" hidden="1">{"SRA",#N/A,FALSE,"SRA";"SRB",#N/A,FALSE,"SRB";"SRC",#N/A,FALSE,"SRC"}</definedName>
    <definedName name="wrtret" hidden="1">{"SRA",#N/A,FALSE,"SRA";"SRB",#N/A,FALSE,"SRB";"SRC",#N/A,FALSE,"SRC"}</definedName>
    <definedName name="wvu.a." localSheetId="0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localSheetId="0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localSheetId="0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localSheetId="0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localSheetId="0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localSheetId="0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." localSheetId="0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vu.Export.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vu.exportdetails." localSheetId="0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localSheetId="0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localSheetId="0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localSheetId="0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localSheetId="0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." localSheetId="0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wvu.IMPORT.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wvu.imports." localSheetId="0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localSheetId="0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rint." localSheetId="0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localSheetId="0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xcvcxbcvbcbc" localSheetId="0" hidden="1">#REF!</definedName>
    <definedName name="xcvcxbcvbcbc" hidden="1">#REF!</definedName>
    <definedName name="xyz" localSheetId="0" hidden="1">{"SRB",#N/A,FALSE,"SRB"}</definedName>
    <definedName name="xyz" hidden="1">{"SRB",#N/A,FALSE,"SRB"}</definedName>
    <definedName name="y" localSheetId="0" hidden="1">{"Main Economic Indicators",#N/A,FALSE,"C"}</definedName>
    <definedName name="y" hidden="1">{"Main Economic Indicators",#N/A,FALSE,"C"}</definedName>
    <definedName name="Z_00C67BFA_FEDD_11D1_98B3_00C04FC96ABD_.wvu.Rows" hidden="1">#REF!,#REF!,#REF!,#REF!,#REF!,#REF!</definedName>
    <definedName name="Z_00C67BFB_FEDD_11D1_98B3_00C04FC96ABD_.wvu.Rows" hidden="1">#REF!,#REF!,#REF!,#REF!,#REF!,#REF!</definedName>
    <definedName name="Z_00C67BFC_FEDD_11D1_98B3_00C04FC96ABD_.wvu.Rows" hidden="1">#REF!,#REF!,#REF!,#REF!,#REF!,#REF!</definedName>
    <definedName name="Z_00C67BFD_FEDD_11D1_98B3_00C04FC96ABD_.wvu.Rows" hidden="1">#REF!,#REF!,#REF!,#REF!,#REF!,#REF!</definedName>
    <definedName name="Z_00C67BFE_FEDD_11D1_98B3_00C04FC96ABD_.wvu.Rows" hidden="1">#REF!,#REF!,#REF!,#REF!,#REF!,#REF!,#REF!,#REF!</definedName>
    <definedName name="Z_00C67BFF_FEDD_11D1_98B3_00C04FC96ABD_.wvu.Rows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hidden="1">#REF!,#REF!,#REF!,#REF!,#REF!,#REF!</definedName>
    <definedName name="Z_112039D0_FF0B_11D1_98B3_00C04FC96ABD_.wvu.Rows" hidden="1">#REF!,#REF!,#REF!,#REF!,#REF!,#REF!</definedName>
    <definedName name="Z_112039D1_FF0B_11D1_98B3_00C04FC96ABD_.wvu.Rows" hidden="1">#REF!,#REF!,#REF!,#REF!,#REF!,#REF!</definedName>
    <definedName name="Z_112039D2_FF0B_11D1_98B3_00C04FC96ABD_.wvu.Rows" hidden="1">#REF!,#REF!,#REF!,#REF!,#REF!,#REF!</definedName>
    <definedName name="Z_112039D3_FF0B_11D1_98B3_00C04FC96ABD_.wvu.Rows" hidden="1">#REF!,#REF!,#REF!,#REF!,#REF!,#REF!</definedName>
    <definedName name="Z_112039D4_FF0B_11D1_98B3_00C04FC96ABD_.wvu.Rows" hidden="1">#REF!,#REF!,#REF!,#REF!,#REF!,#REF!,#REF!,#REF!</definedName>
    <definedName name="Z_112039D5_FF0B_11D1_98B3_00C04FC96ABD_.wvu.Rows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hidden="1">#REF!,#REF!,#REF!,#REF!,#REF!,#REF!</definedName>
    <definedName name="Z_112B8339_2081_11D2_BFD2_00A02466506E_.wvu.PrintTitles" localSheetId="0" hidden="1">#REF!,#REF!</definedName>
    <definedName name="Z_112B8339_2081_11D2_BFD2_00A02466506E_.wvu.PrintTitles" hidden="1">#REF!,#REF!</definedName>
    <definedName name="Z_112B833B_2081_11D2_BFD2_00A02466506E_.wvu.PrintTitles" localSheetId="0" hidden="1">#REF!,#REF!</definedName>
    <definedName name="Z_112B833B_2081_11D2_BFD2_00A02466506E_.wvu.PrintTitles" hidden="1">#REF!,#REF!</definedName>
    <definedName name="Z_1A8C061B_2301_11D3_BFD1_000039E37209_.wvu.Cols" localSheetId="0" hidden="1">#REF!,#REF!,#REF!</definedName>
    <definedName name="Z_1A8C061B_2301_11D3_BFD1_000039E37209_.wvu.Cols" hidden="1">#REF!,#REF!,#REF!</definedName>
    <definedName name="Z_1A8C061B_2301_11D3_BFD1_000039E37209_.wvu.Rows" localSheetId="0" hidden="1">#REF!,#REF!,#REF!</definedName>
    <definedName name="Z_1A8C061B_2301_11D3_BFD1_000039E37209_.wvu.Rows" hidden="1">#REF!,#REF!,#REF!</definedName>
    <definedName name="Z_1A8C061C_2301_11D3_BFD1_000039E37209_.wvu.Cols" localSheetId="0" hidden="1">#REF!,#REF!,#REF!</definedName>
    <definedName name="Z_1A8C061C_2301_11D3_BFD1_000039E37209_.wvu.Cols" hidden="1">#REF!,#REF!,#REF!</definedName>
    <definedName name="Z_1A8C061C_2301_11D3_BFD1_000039E37209_.wvu.Rows" localSheetId="0" hidden="1">#REF!,#REF!,#REF!</definedName>
    <definedName name="Z_1A8C061C_2301_11D3_BFD1_000039E37209_.wvu.Rows" hidden="1">#REF!,#REF!,#REF!</definedName>
    <definedName name="Z_1A8C061E_2301_11D3_BFD1_000039E37209_.wvu.Cols" localSheetId="0" hidden="1">#REF!,#REF!,#REF!</definedName>
    <definedName name="Z_1A8C061E_2301_11D3_BFD1_000039E37209_.wvu.Cols" hidden="1">#REF!,#REF!,#REF!</definedName>
    <definedName name="Z_1A8C061E_2301_11D3_BFD1_000039E37209_.wvu.Rows" localSheetId="0" hidden="1">#REF!,#REF!,#REF!</definedName>
    <definedName name="Z_1A8C061E_2301_11D3_BFD1_000039E37209_.wvu.Rows" hidden="1">#REF!,#REF!,#REF!</definedName>
    <definedName name="Z_1A8C061F_2301_11D3_BFD1_000039E37209_.wvu.Cols" localSheetId="0" hidden="1">#REF!,#REF!,#REF!</definedName>
    <definedName name="Z_1A8C061F_2301_11D3_BFD1_000039E37209_.wvu.Cols" hidden="1">#REF!,#REF!,#REF!</definedName>
    <definedName name="Z_1A8C061F_2301_11D3_BFD1_000039E37209_.wvu.Rows" localSheetId="0" hidden="1">#REF!,#REF!,#REF!</definedName>
    <definedName name="Z_1A8C061F_2301_11D3_BFD1_000039E37209_.wvu.Rows" hidden="1">#REF!,#REF!,#REF!</definedName>
    <definedName name="Z_1F4C2007_FFA7_11D1_98B6_00C04FC96ABD_.wvu.Rows" hidden="1">#REF!,#REF!,#REF!,#REF!,#REF!,#REF!</definedName>
    <definedName name="Z_1F4C2008_FFA7_11D1_98B6_00C04FC96ABD_.wvu.Rows" hidden="1">#REF!,#REF!,#REF!,#REF!,#REF!,#REF!</definedName>
    <definedName name="Z_1F4C2009_FFA7_11D1_98B6_00C04FC96ABD_.wvu.Rows" hidden="1">#REF!,#REF!,#REF!,#REF!,#REF!,#REF!</definedName>
    <definedName name="Z_1F4C200A_FFA7_11D1_98B6_00C04FC96ABD_.wvu.Rows" hidden="1">#REF!,#REF!,#REF!,#REF!,#REF!,#REF!</definedName>
    <definedName name="Z_1F4C200B_FFA7_11D1_98B6_00C04FC96ABD_.wvu.Rows" hidden="1">#REF!,#REF!,#REF!,#REF!,#REF!,#REF!,#REF!,#REF!</definedName>
    <definedName name="Z_1F4C200C_FFA7_11D1_98B6_00C04FC96ABD_.wvu.Rows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hidden="1">#REF!,#REF!,#REF!,#REF!,#REF!,#REF!</definedName>
    <definedName name="Z_49B0A4B0_963B_11D1_BFD1_00A02466B680_.wvu.Rows" hidden="1">#REF!,#REF!,#REF!,#REF!,#REF!,#REF!</definedName>
    <definedName name="Z_49B0A4B1_963B_11D1_BFD1_00A02466B680_.wvu.Rows" hidden="1">#REF!,#REF!,#REF!,#REF!,#REF!,#REF!</definedName>
    <definedName name="Z_49B0A4B4_963B_11D1_BFD1_00A02466B680_.wvu.Rows" hidden="1">#REF!,#REF!,#REF!,#REF!,#REF!,#REF!,#REF!,#REF!</definedName>
    <definedName name="Z_49B0A4B5_963B_11D1_BFD1_00A02466B680_.wvu.Rows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hidden="1">#REF!,#REF!,#REF!,#REF!,#REF!,#REF!</definedName>
    <definedName name="Z_65976840_70A2_11D2_BFD1_C1F7123CE332_.wvu.PrintTitles" localSheetId="0" hidden="1">#REF!,#REF!</definedName>
    <definedName name="Z_65976840_70A2_11D2_BFD1_C1F7123CE332_.wvu.PrintTitles" hidden="1">#REF!,#REF!</definedName>
    <definedName name="Z_9E0C48F8_FFCC_11D1_98BA_00C04FC96ABD_.wvu.Rows" hidden="1">#REF!,#REF!,#REF!,#REF!,#REF!,#REF!</definedName>
    <definedName name="Z_9E0C48F9_FFCC_11D1_98BA_00C04FC96ABD_.wvu.Rows" hidden="1">#REF!,#REF!,#REF!,#REF!,#REF!,#REF!</definedName>
    <definedName name="Z_9E0C48FA_FFCC_11D1_98BA_00C04FC96ABD_.wvu.Rows" hidden="1">#REF!,#REF!,#REF!,#REF!,#REF!,#REF!</definedName>
    <definedName name="Z_9E0C48FB_FFCC_11D1_98BA_00C04FC96ABD_.wvu.Rows" hidden="1">#REF!,#REF!,#REF!,#REF!,#REF!,#REF!</definedName>
    <definedName name="Z_9E0C48FC_FFCC_11D1_98BA_00C04FC96ABD_.wvu.Rows" hidden="1">#REF!,#REF!,#REF!,#REF!,#REF!,#REF!,#REF!,#REF!</definedName>
    <definedName name="Z_9E0C48FD_FFCC_11D1_98BA_00C04FC96ABD_.wvu.Rows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hidden="1">#REF!,#REF!,#REF!,#REF!,#REF!,#REF!</definedName>
    <definedName name="Z_B424DD41_AAD0_11D2_BFD1_00A02466506E_.wvu.PrintTitles" localSheetId="0" hidden="1">#REF!,#REF!</definedName>
    <definedName name="Z_B424DD41_AAD0_11D2_BFD1_00A02466506E_.wvu.PrintTitles" hidden="1">#REF!,#REF!</definedName>
    <definedName name="Z_BC2BFA12_1C91_11D2_BFD2_00A02466506E_.wvu.PrintTitles" localSheetId="0" hidden="1">#REF!,#REF!</definedName>
    <definedName name="Z_BC2BFA12_1C91_11D2_BFD2_00A02466506E_.wvu.PrintTitles" hidden="1">#REF!,#REF!</definedName>
    <definedName name="Z_C21FAE85_013A_11D2_98BD_00C04FC96ABD_.wvu.Rows" hidden="1">#REF!,#REF!,#REF!,#REF!,#REF!,#REF!</definedName>
    <definedName name="Z_C21FAE86_013A_11D2_98BD_00C04FC96ABD_.wvu.Rows" hidden="1">#REF!,#REF!,#REF!,#REF!,#REF!,#REF!</definedName>
    <definedName name="Z_C21FAE87_013A_11D2_98BD_00C04FC96ABD_.wvu.Rows" hidden="1">#REF!,#REF!,#REF!,#REF!,#REF!,#REF!</definedName>
    <definedName name="Z_C21FAE88_013A_11D2_98BD_00C04FC96ABD_.wvu.Rows" hidden="1">#REF!,#REF!,#REF!,#REF!,#REF!,#REF!</definedName>
    <definedName name="Z_C21FAE89_013A_11D2_98BD_00C04FC96ABD_.wvu.Rows" hidden="1">#REF!,#REF!,#REF!,#REF!,#REF!,#REF!,#REF!,#REF!</definedName>
    <definedName name="Z_C21FAE8A_013A_11D2_98BD_00C04FC96ABD_.wvu.Rows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hidden="1">#REF!,#REF!,#REF!,#REF!,#REF!,#REF!</definedName>
    <definedName name="Z_CF25EF4A_FFAB_11D1_98B7_00C04FC96ABD_.wvu.Rows" hidden="1">#REF!,#REF!,#REF!,#REF!,#REF!,#REF!</definedName>
    <definedName name="Z_CF25EF4B_FFAB_11D1_98B7_00C04FC96ABD_.wvu.Rows" hidden="1">#REF!,#REF!,#REF!,#REF!,#REF!,#REF!</definedName>
    <definedName name="Z_CF25EF4C_FFAB_11D1_98B7_00C04FC96ABD_.wvu.Rows" hidden="1">#REF!,#REF!,#REF!,#REF!,#REF!,#REF!</definedName>
    <definedName name="Z_CF25EF4D_FFAB_11D1_98B7_00C04FC96ABD_.wvu.Rows" hidden="1">#REF!,#REF!,#REF!,#REF!,#REF!,#REF!</definedName>
    <definedName name="Z_CF25EF4E_FFAB_11D1_98B7_00C04FC96ABD_.wvu.Rows" hidden="1">#REF!,#REF!,#REF!,#REF!,#REF!,#REF!,#REF!,#REF!</definedName>
    <definedName name="Z_CF25EF4F_FFAB_11D1_98B7_00C04FC96ABD_.wvu.Rows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hidden="1">#REF!,#REF!,#REF!,#REF!,#REF!,#REF!</definedName>
    <definedName name="Z_E6B74681_BCE1_11D2_BFD1_00A02466506E_.wvu.PrintTitles" localSheetId="0" hidden="1">#REF!,#REF!</definedName>
    <definedName name="Z_E6B74681_BCE1_11D2_BFD1_00A02466506E_.wvu.PrintTitles" hidden="1">#REF!,#REF!</definedName>
    <definedName name="Z_EA8011E5_017A_11D2_98BD_00C04FC96ABD_.wvu.Rows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hidden="1">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hidden="1">#REF!,#REF!,#REF!,#REF!,#REF!,#REF!</definedName>
    <definedName name="Z_EA86CE3B_00A2_11D2_98BC_00C04FC96ABD_.wvu.Rows" hidden="1">#REF!,#REF!,#REF!,#REF!,#REF!,#REF!</definedName>
    <definedName name="Z_EA86CE3C_00A2_11D2_98BC_00C04FC96ABD_.wvu.Rows" hidden="1">#REF!,#REF!,#REF!,#REF!,#REF!,#REF!</definedName>
    <definedName name="Z_EA86CE3D_00A2_11D2_98BC_00C04FC96ABD_.wvu.Rows" hidden="1">#REF!,#REF!,#REF!,#REF!,#REF!,#REF!</definedName>
    <definedName name="Z_EA86CE3E_00A2_11D2_98BC_00C04FC96ABD_.wvu.Rows" hidden="1">#REF!,#REF!,#REF!,#REF!,#REF!,#REF!,#REF!,#REF!</definedName>
    <definedName name="Z_EA86CE3F_00A2_11D2_98BC_00C04FC96ABD_.wvu.Rows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hidden="1">#REF!,#REF!,#REF!,#REF!,#REF!,#REF!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5" l="1"/>
  <c r="O43" i="5"/>
  <c r="N42" i="5"/>
  <c r="M42" i="5"/>
  <c r="L42" i="5"/>
  <c r="K42" i="5"/>
  <c r="J42" i="5"/>
  <c r="H42" i="5"/>
  <c r="G42" i="5"/>
  <c r="F42" i="5"/>
  <c r="E42" i="5"/>
  <c r="D42" i="5"/>
  <c r="C42" i="5"/>
  <c r="O41" i="5"/>
  <c r="I41" i="5"/>
  <c r="O40" i="5"/>
  <c r="I40" i="5"/>
  <c r="O39" i="5"/>
  <c r="I39" i="5"/>
  <c r="O38" i="5"/>
  <c r="I38" i="5"/>
  <c r="O37" i="5"/>
  <c r="I37" i="5"/>
  <c r="O36" i="5"/>
  <c r="I36" i="5"/>
  <c r="N35" i="5"/>
  <c r="M35" i="5"/>
  <c r="L35" i="5"/>
  <c r="K35" i="5"/>
  <c r="J35" i="5"/>
  <c r="H35" i="5"/>
  <c r="G35" i="5"/>
  <c r="F35" i="5"/>
  <c r="E35" i="5"/>
  <c r="D35" i="5"/>
  <c r="C35" i="5"/>
  <c r="O34" i="5"/>
  <c r="P34" i="5" s="1"/>
  <c r="I34" i="5"/>
  <c r="O33" i="5"/>
  <c r="I33" i="5"/>
  <c r="O32" i="5"/>
  <c r="I32" i="5"/>
  <c r="P31" i="5"/>
  <c r="O31" i="5"/>
  <c r="I31" i="5"/>
  <c r="O30" i="5"/>
  <c r="I30" i="5"/>
  <c r="O29" i="5"/>
  <c r="I29" i="5"/>
  <c r="N28" i="5"/>
  <c r="M28" i="5"/>
  <c r="L28" i="5"/>
  <c r="K28" i="5"/>
  <c r="J28" i="5"/>
  <c r="H28" i="5"/>
  <c r="G28" i="5"/>
  <c r="F28" i="5"/>
  <c r="E28" i="5"/>
  <c r="D28" i="5"/>
  <c r="C28" i="5"/>
  <c r="O27" i="5"/>
  <c r="P27" i="5" s="1"/>
  <c r="I27" i="5"/>
  <c r="O26" i="5"/>
  <c r="I26" i="5"/>
  <c r="O25" i="5"/>
  <c r="I25" i="5"/>
  <c r="P24" i="5"/>
  <c r="O24" i="5"/>
  <c r="I24" i="5"/>
  <c r="O23" i="5"/>
  <c r="I23" i="5"/>
  <c r="O22" i="5"/>
  <c r="I22" i="5"/>
  <c r="O21" i="5"/>
  <c r="I21" i="5"/>
  <c r="O20" i="5"/>
  <c r="I20" i="5"/>
  <c r="O19" i="5"/>
  <c r="I19" i="5"/>
  <c r="O18" i="5"/>
  <c r="I18" i="5"/>
  <c r="O17" i="5"/>
  <c r="I17" i="5"/>
  <c r="O16" i="5"/>
  <c r="I16" i="5"/>
  <c r="O15" i="5"/>
  <c r="P15" i="5" s="1"/>
  <c r="I15" i="5"/>
  <c r="O14" i="5"/>
  <c r="I14" i="5"/>
  <c r="N13" i="5"/>
  <c r="M13" i="5"/>
  <c r="L13" i="5"/>
  <c r="K13" i="5"/>
  <c r="J13" i="5"/>
  <c r="H13" i="5"/>
  <c r="G13" i="5"/>
  <c r="F13" i="5"/>
  <c r="E13" i="5"/>
  <c r="D13" i="5"/>
  <c r="C13" i="5"/>
  <c r="O12" i="5"/>
  <c r="I12" i="5"/>
  <c r="O11" i="5"/>
  <c r="I11" i="5"/>
  <c r="O10" i="5"/>
  <c r="I10" i="5"/>
  <c r="J93" i="4"/>
  <c r="I93" i="4"/>
  <c r="H93" i="4"/>
  <c r="F93" i="4"/>
  <c r="E93" i="4"/>
  <c r="D93" i="4"/>
  <c r="C93" i="4"/>
  <c r="K92" i="4"/>
  <c r="G92" i="4"/>
  <c r="K91" i="4"/>
  <c r="G91" i="4"/>
  <c r="K90" i="4"/>
  <c r="G90" i="4"/>
  <c r="K89" i="4"/>
  <c r="G89" i="4"/>
  <c r="K88" i="4"/>
  <c r="G88" i="4"/>
  <c r="K87" i="4"/>
  <c r="G87" i="4"/>
  <c r="K86" i="4"/>
  <c r="G86" i="4"/>
  <c r="K85" i="4"/>
  <c r="G85" i="4"/>
  <c r="J84" i="4"/>
  <c r="I84" i="4"/>
  <c r="H84" i="4"/>
  <c r="F84" i="4"/>
  <c r="E84" i="4"/>
  <c r="D84" i="4"/>
  <c r="C84" i="4"/>
  <c r="K83" i="4"/>
  <c r="G83" i="4"/>
  <c r="K82" i="4"/>
  <c r="G82" i="4"/>
  <c r="K81" i="4"/>
  <c r="G81" i="4"/>
  <c r="K80" i="4"/>
  <c r="G80" i="4"/>
  <c r="K79" i="4"/>
  <c r="G79" i="4"/>
  <c r="L79" i="4" s="1"/>
  <c r="K78" i="4"/>
  <c r="G78" i="4"/>
  <c r="K77" i="4"/>
  <c r="G77" i="4"/>
  <c r="K76" i="4"/>
  <c r="G76" i="4"/>
  <c r="K75" i="4"/>
  <c r="G75" i="4"/>
  <c r="J74" i="4"/>
  <c r="I74" i="4"/>
  <c r="H74" i="4"/>
  <c r="F74" i="4"/>
  <c r="E74" i="4"/>
  <c r="D74" i="4"/>
  <c r="C74" i="4"/>
  <c r="K73" i="4"/>
  <c r="G73" i="4"/>
  <c r="K72" i="4"/>
  <c r="G72" i="4"/>
  <c r="K71" i="4"/>
  <c r="G71" i="4"/>
  <c r="K70" i="4"/>
  <c r="G70" i="4"/>
  <c r="K69" i="4"/>
  <c r="G69" i="4"/>
  <c r="J68" i="4"/>
  <c r="I68" i="4"/>
  <c r="H68" i="4"/>
  <c r="F68" i="4"/>
  <c r="E68" i="4"/>
  <c r="D68" i="4"/>
  <c r="C68" i="4"/>
  <c r="K67" i="4"/>
  <c r="G67" i="4"/>
  <c r="K66" i="4"/>
  <c r="G66" i="4"/>
  <c r="K65" i="4"/>
  <c r="G65" i="4"/>
  <c r="K64" i="4"/>
  <c r="G64" i="4"/>
  <c r="K63" i="4"/>
  <c r="G63" i="4"/>
  <c r="K62" i="4"/>
  <c r="G62" i="4"/>
  <c r="K61" i="4"/>
  <c r="G61" i="4"/>
  <c r="K60" i="4"/>
  <c r="G60" i="4"/>
  <c r="K59" i="4"/>
  <c r="G59" i="4"/>
  <c r="J58" i="4"/>
  <c r="I58" i="4"/>
  <c r="H58" i="4"/>
  <c r="F58" i="4"/>
  <c r="E58" i="4"/>
  <c r="D58" i="4"/>
  <c r="C58" i="4"/>
  <c r="K57" i="4"/>
  <c r="G57" i="4"/>
  <c r="K56" i="4"/>
  <c r="G56" i="4"/>
  <c r="K55" i="4"/>
  <c r="G55" i="4"/>
  <c r="K54" i="4"/>
  <c r="L54" i="4" s="1"/>
  <c r="G54" i="4"/>
  <c r="K53" i="4"/>
  <c r="G53" i="4"/>
  <c r="J52" i="4"/>
  <c r="I52" i="4"/>
  <c r="H52" i="4"/>
  <c r="F52" i="4"/>
  <c r="E52" i="4"/>
  <c r="D52" i="4"/>
  <c r="C52" i="4"/>
  <c r="K51" i="4"/>
  <c r="G51" i="4"/>
  <c r="K50" i="4"/>
  <c r="G50" i="4"/>
  <c r="K49" i="4"/>
  <c r="G49" i="4"/>
  <c r="K48" i="4"/>
  <c r="G48" i="4"/>
  <c r="J47" i="4"/>
  <c r="I47" i="4"/>
  <c r="H47" i="4"/>
  <c r="F47" i="4"/>
  <c r="E47" i="4"/>
  <c r="D47" i="4"/>
  <c r="C47" i="4"/>
  <c r="K46" i="4"/>
  <c r="G46" i="4"/>
  <c r="K45" i="4"/>
  <c r="L45" i="4" s="1"/>
  <c r="G45" i="4"/>
  <c r="K44" i="4"/>
  <c r="G44" i="4"/>
  <c r="L44" i="4" s="1"/>
  <c r="K43" i="4"/>
  <c r="L43" i="4" s="1"/>
  <c r="G43" i="4"/>
  <c r="K42" i="4"/>
  <c r="G42" i="4"/>
  <c r="K41" i="4"/>
  <c r="G41" i="4"/>
  <c r="K40" i="4"/>
  <c r="G40" i="4"/>
  <c r="K39" i="4"/>
  <c r="G39" i="4"/>
  <c r="K38" i="4"/>
  <c r="G38" i="4"/>
  <c r="K37" i="4"/>
  <c r="G37" i="4"/>
  <c r="K36" i="4"/>
  <c r="G36" i="4"/>
  <c r="L35" i="4"/>
  <c r="K35" i="4"/>
  <c r="G35" i="4"/>
  <c r="K34" i="4"/>
  <c r="G34" i="4"/>
  <c r="K33" i="4"/>
  <c r="G33" i="4"/>
  <c r="K32" i="4"/>
  <c r="L32" i="4" s="1"/>
  <c r="G32" i="4"/>
  <c r="K31" i="4"/>
  <c r="G31" i="4"/>
  <c r="K30" i="4"/>
  <c r="G30" i="4"/>
  <c r="K29" i="4"/>
  <c r="G29" i="4"/>
  <c r="K28" i="4"/>
  <c r="L28" i="4" s="1"/>
  <c r="G28" i="4"/>
  <c r="J27" i="4"/>
  <c r="I27" i="4"/>
  <c r="H27" i="4"/>
  <c r="F27" i="4"/>
  <c r="E27" i="4"/>
  <c r="D27" i="4"/>
  <c r="C27" i="4"/>
  <c r="K26" i="4"/>
  <c r="G26" i="4"/>
  <c r="K25" i="4"/>
  <c r="G25" i="4"/>
  <c r="K24" i="4"/>
  <c r="G24" i="4"/>
  <c r="K23" i="4"/>
  <c r="G23" i="4"/>
  <c r="K22" i="4"/>
  <c r="G22" i="4"/>
  <c r="J21" i="4"/>
  <c r="I21" i="4"/>
  <c r="H21" i="4"/>
  <c r="F21" i="4"/>
  <c r="E21" i="4"/>
  <c r="D21" i="4"/>
  <c r="C21" i="4"/>
  <c r="K20" i="4"/>
  <c r="G20" i="4"/>
  <c r="K19" i="4"/>
  <c r="L19" i="4" s="1"/>
  <c r="G19" i="4"/>
  <c r="K18" i="4"/>
  <c r="G18" i="4"/>
  <c r="G21" i="4" s="1"/>
  <c r="J17" i="4"/>
  <c r="I17" i="4"/>
  <c r="H17" i="4"/>
  <c r="F17" i="4"/>
  <c r="E17" i="4"/>
  <c r="D17" i="4"/>
  <c r="C17" i="4"/>
  <c r="K16" i="4"/>
  <c r="G16" i="4"/>
  <c r="K15" i="4"/>
  <c r="G15" i="4"/>
  <c r="K14" i="4"/>
  <c r="G14" i="4"/>
  <c r="K13" i="4"/>
  <c r="G13" i="4"/>
  <c r="K12" i="4"/>
  <c r="G12" i="4"/>
  <c r="K11" i="4"/>
  <c r="G11" i="4"/>
  <c r="K10" i="4"/>
  <c r="G10" i="4"/>
  <c r="K9" i="4"/>
  <c r="G9" i="4"/>
  <c r="K8" i="4"/>
  <c r="G8" i="4"/>
  <c r="G17" i="4" s="1"/>
  <c r="K7" i="4"/>
  <c r="L7" i="4" s="1"/>
  <c r="G7" i="4"/>
  <c r="K6" i="4"/>
  <c r="L6" i="4" s="1"/>
  <c r="G6" i="4"/>
  <c r="J39" i="3"/>
  <c r="I39" i="3"/>
  <c r="H39" i="3"/>
  <c r="F39" i="3"/>
  <c r="E39" i="3"/>
  <c r="D39" i="3"/>
  <c r="C39" i="3"/>
  <c r="K37" i="3"/>
  <c r="L37" i="3" s="1"/>
  <c r="G37" i="3"/>
  <c r="K36" i="3"/>
  <c r="G36" i="3"/>
  <c r="K35" i="3"/>
  <c r="L35" i="3" s="1"/>
  <c r="G35" i="3"/>
  <c r="K34" i="3"/>
  <c r="G34" i="3"/>
  <c r="K33" i="3"/>
  <c r="G33" i="3"/>
  <c r="K32" i="3"/>
  <c r="L32" i="3" s="1"/>
  <c r="G32" i="3"/>
  <c r="K31" i="3"/>
  <c r="G31" i="3"/>
  <c r="K30" i="3"/>
  <c r="G30" i="3"/>
  <c r="K29" i="3"/>
  <c r="G29" i="3"/>
  <c r="K28" i="3"/>
  <c r="G28" i="3"/>
  <c r="K27" i="3"/>
  <c r="G27" i="3"/>
  <c r="K26" i="3"/>
  <c r="G26" i="3"/>
  <c r="K25" i="3"/>
  <c r="G25" i="3"/>
  <c r="K24" i="3"/>
  <c r="G24" i="3"/>
  <c r="K23" i="3"/>
  <c r="G23" i="3"/>
  <c r="K22" i="3"/>
  <c r="G22" i="3"/>
  <c r="K21" i="3"/>
  <c r="G21" i="3"/>
  <c r="K20" i="3"/>
  <c r="L20" i="3" s="1"/>
  <c r="G20" i="3"/>
  <c r="K19" i="3"/>
  <c r="G19" i="3"/>
  <c r="K18" i="3"/>
  <c r="G18" i="3"/>
  <c r="K17" i="3"/>
  <c r="G17" i="3"/>
  <c r="K16" i="3"/>
  <c r="L16" i="3" s="1"/>
  <c r="G16" i="3"/>
  <c r="K15" i="3"/>
  <c r="G15" i="3"/>
  <c r="K14" i="3"/>
  <c r="G14" i="3"/>
  <c r="K13" i="3"/>
  <c r="G13" i="3"/>
  <c r="K12" i="3"/>
  <c r="L12" i="3" s="1"/>
  <c r="G12" i="3"/>
  <c r="K11" i="3"/>
  <c r="G11" i="3"/>
  <c r="K10" i="3"/>
  <c r="L10" i="3" s="1"/>
  <c r="G10" i="3"/>
  <c r="K9" i="3"/>
  <c r="G9" i="3"/>
  <c r="L8" i="3"/>
  <c r="K8" i="3"/>
  <c r="G8" i="3"/>
  <c r="K7" i="3"/>
  <c r="G7" i="3"/>
  <c r="K142" i="2"/>
  <c r="K94" i="4" s="1"/>
  <c r="J141" i="2"/>
  <c r="I141" i="2"/>
  <c r="H141" i="2"/>
  <c r="F141" i="2"/>
  <c r="E141" i="2"/>
  <c r="D141" i="2"/>
  <c r="C141" i="2"/>
  <c r="K140" i="2"/>
  <c r="G140" i="2"/>
  <c r="K139" i="2"/>
  <c r="L139" i="2" s="1"/>
  <c r="G139" i="2"/>
  <c r="K138" i="2"/>
  <c r="G138" i="2"/>
  <c r="L138" i="2" s="1"/>
  <c r="K137" i="2"/>
  <c r="L137" i="2" s="1"/>
  <c r="G137" i="2"/>
  <c r="K136" i="2"/>
  <c r="G136" i="2"/>
  <c r="K135" i="2"/>
  <c r="L135" i="2" s="1"/>
  <c r="G135" i="2"/>
  <c r="K134" i="2"/>
  <c r="G134" i="2"/>
  <c r="K133" i="2"/>
  <c r="G133" i="2"/>
  <c r="K132" i="2"/>
  <c r="G132" i="2"/>
  <c r="K131" i="2"/>
  <c r="L131" i="2" s="1"/>
  <c r="G131" i="2"/>
  <c r="K130" i="2"/>
  <c r="G130" i="2"/>
  <c r="K129" i="2"/>
  <c r="L129" i="2" s="1"/>
  <c r="G129" i="2"/>
  <c r="K128" i="2"/>
  <c r="G128" i="2"/>
  <c r="K127" i="2"/>
  <c r="G127" i="2"/>
  <c r="K126" i="2"/>
  <c r="G126" i="2"/>
  <c r="L126" i="2" s="1"/>
  <c r="K125" i="2"/>
  <c r="L125" i="2" s="1"/>
  <c r="G125" i="2"/>
  <c r="K124" i="2"/>
  <c r="G124" i="2"/>
  <c r="K123" i="2"/>
  <c r="L123" i="2" s="1"/>
  <c r="G123" i="2"/>
  <c r="K122" i="2"/>
  <c r="G122" i="2"/>
  <c r="J120" i="2"/>
  <c r="I120" i="2"/>
  <c r="H120" i="2"/>
  <c r="F120" i="2"/>
  <c r="E120" i="2"/>
  <c r="D120" i="2"/>
  <c r="C120" i="2"/>
  <c r="K119" i="2"/>
  <c r="G119" i="2"/>
  <c r="K118" i="2"/>
  <c r="G118" i="2"/>
  <c r="K117" i="2"/>
  <c r="G117" i="2"/>
  <c r="K116" i="2"/>
  <c r="G116" i="2"/>
  <c r="K115" i="2"/>
  <c r="G115" i="2"/>
  <c r="K114" i="2"/>
  <c r="L114" i="2" s="1"/>
  <c r="G114" i="2"/>
  <c r="K113" i="2"/>
  <c r="L113" i="2" s="1"/>
  <c r="G113" i="2"/>
  <c r="K112" i="2"/>
  <c r="G112" i="2"/>
  <c r="K111" i="2"/>
  <c r="G111" i="2"/>
  <c r="K110" i="2"/>
  <c r="G110" i="2"/>
  <c r="K109" i="2"/>
  <c r="G109" i="2"/>
  <c r="K108" i="2"/>
  <c r="G108" i="2"/>
  <c r="K107" i="2"/>
  <c r="G107" i="2"/>
  <c r="K106" i="2"/>
  <c r="G106" i="2"/>
  <c r="K105" i="2"/>
  <c r="L105" i="2" s="1"/>
  <c r="G105" i="2"/>
  <c r="K104" i="2"/>
  <c r="G104" i="2"/>
  <c r="J103" i="2"/>
  <c r="I103" i="2"/>
  <c r="H103" i="2"/>
  <c r="F103" i="2"/>
  <c r="E103" i="2"/>
  <c r="D103" i="2"/>
  <c r="C103" i="2"/>
  <c r="K102" i="2"/>
  <c r="L102" i="2" s="1"/>
  <c r="G102" i="2"/>
  <c r="K101" i="2"/>
  <c r="G101" i="2"/>
  <c r="K100" i="2"/>
  <c r="G100" i="2"/>
  <c r="K99" i="2"/>
  <c r="L99" i="2" s="1"/>
  <c r="G99" i="2"/>
  <c r="K98" i="2"/>
  <c r="L98" i="2" s="1"/>
  <c r="G98" i="2"/>
  <c r="K97" i="2"/>
  <c r="G97" i="2"/>
  <c r="K96" i="2"/>
  <c r="G96" i="2"/>
  <c r="K95" i="2"/>
  <c r="L95" i="2" s="1"/>
  <c r="G95" i="2"/>
  <c r="K94" i="2"/>
  <c r="L94" i="2" s="1"/>
  <c r="G94" i="2"/>
  <c r="K93" i="2"/>
  <c r="G93" i="2"/>
  <c r="K92" i="2"/>
  <c r="G92" i="2"/>
  <c r="J91" i="2"/>
  <c r="I91" i="2"/>
  <c r="H91" i="2"/>
  <c r="F91" i="2"/>
  <c r="E91" i="2"/>
  <c r="D91" i="2"/>
  <c r="C91" i="2"/>
  <c r="K90" i="2"/>
  <c r="L90" i="2" s="1"/>
  <c r="G90" i="2"/>
  <c r="K89" i="2"/>
  <c r="G89" i="2"/>
  <c r="K88" i="2"/>
  <c r="G88" i="2"/>
  <c r="K87" i="2"/>
  <c r="G87" i="2"/>
  <c r="K86" i="2"/>
  <c r="G86" i="2"/>
  <c r="K85" i="2"/>
  <c r="G85" i="2"/>
  <c r="K84" i="2"/>
  <c r="G84" i="2"/>
  <c r="K83" i="2"/>
  <c r="G83" i="2"/>
  <c r="L83" i="2" s="1"/>
  <c r="K82" i="2"/>
  <c r="L82" i="2" s="1"/>
  <c r="G82" i="2"/>
  <c r="K81" i="2"/>
  <c r="G81" i="2"/>
  <c r="K80" i="2"/>
  <c r="G80" i="2"/>
  <c r="K79" i="2"/>
  <c r="G79" i="2"/>
  <c r="K78" i="2"/>
  <c r="L78" i="2" s="1"/>
  <c r="G78" i="2"/>
  <c r="J77" i="2"/>
  <c r="I77" i="2"/>
  <c r="H77" i="2"/>
  <c r="F77" i="2"/>
  <c r="E77" i="2"/>
  <c r="D77" i="2"/>
  <c r="C77" i="2"/>
  <c r="K76" i="2"/>
  <c r="G76" i="2"/>
  <c r="K75" i="2"/>
  <c r="K77" i="2" s="1"/>
  <c r="G75" i="2"/>
  <c r="G77" i="2" s="1"/>
  <c r="J74" i="2"/>
  <c r="I74" i="2"/>
  <c r="H74" i="2"/>
  <c r="F74" i="2"/>
  <c r="E74" i="2"/>
  <c r="D74" i="2"/>
  <c r="C74" i="2"/>
  <c r="K73" i="2"/>
  <c r="G73" i="2"/>
  <c r="K72" i="2"/>
  <c r="G72" i="2"/>
  <c r="K71" i="2"/>
  <c r="G71" i="2"/>
  <c r="J70" i="2"/>
  <c r="I70" i="2"/>
  <c r="H70" i="2"/>
  <c r="F70" i="2"/>
  <c r="E70" i="2"/>
  <c r="D70" i="2"/>
  <c r="C70" i="2"/>
  <c r="K69" i="2"/>
  <c r="G69" i="2"/>
  <c r="K68" i="2"/>
  <c r="G68" i="2"/>
  <c r="K67" i="2"/>
  <c r="L67" i="2" s="1"/>
  <c r="G67" i="2"/>
  <c r="K66" i="2"/>
  <c r="L66" i="2" s="1"/>
  <c r="G66" i="2"/>
  <c r="K65" i="2"/>
  <c r="G65" i="2"/>
  <c r="K64" i="2"/>
  <c r="G64" i="2"/>
  <c r="K63" i="2"/>
  <c r="L63" i="2" s="1"/>
  <c r="G63" i="2"/>
  <c r="K62" i="2"/>
  <c r="G62" i="2"/>
  <c r="K61" i="2"/>
  <c r="G61" i="2"/>
  <c r="K60" i="2"/>
  <c r="G60" i="2"/>
  <c r="K59" i="2"/>
  <c r="G59" i="2"/>
  <c r="K58" i="2"/>
  <c r="G58" i="2"/>
  <c r="K57" i="2"/>
  <c r="G57" i="2"/>
  <c r="K56" i="2"/>
  <c r="G56" i="2"/>
  <c r="L56" i="2" s="1"/>
  <c r="K55" i="2"/>
  <c r="G55" i="2"/>
  <c r="K54" i="2"/>
  <c r="G54" i="2"/>
  <c r="K53" i="2"/>
  <c r="G53" i="2"/>
  <c r="K52" i="2"/>
  <c r="G52" i="2"/>
  <c r="K51" i="2"/>
  <c r="G51" i="2"/>
  <c r="K50" i="2"/>
  <c r="G50" i="2"/>
  <c r="K49" i="2"/>
  <c r="L49" i="2" s="1"/>
  <c r="G49" i="2"/>
  <c r="K48" i="2"/>
  <c r="G48" i="2"/>
  <c r="L48" i="2" s="1"/>
  <c r="K47" i="2"/>
  <c r="G47" i="2"/>
  <c r="K46" i="2"/>
  <c r="G46" i="2"/>
  <c r="K45" i="2"/>
  <c r="L45" i="2" s="1"/>
  <c r="G45" i="2"/>
  <c r="K44" i="2"/>
  <c r="G44" i="2"/>
  <c r="K43" i="2"/>
  <c r="G43" i="2"/>
  <c r="K42" i="2"/>
  <c r="G42" i="2"/>
  <c r="K41" i="2"/>
  <c r="G41" i="2"/>
  <c r="K40" i="2"/>
  <c r="G40" i="2"/>
  <c r="L40" i="2" s="1"/>
  <c r="K39" i="2"/>
  <c r="L39" i="2" s="1"/>
  <c r="G39" i="2"/>
  <c r="K38" i="2"/>
  <c r="G38" i="2"/>
  <c r="K37" i="2"/>
  <c r="G37" i="2"/>
  <c r="K36" i="2"/>
  <c r="G36" i="2"/>
  <c r="K35" i="2"/>
  <c r="L35" i="2" s="1"/>
  <c r="G35" i="2"/>
  <c r="K34" i="2"/>
  <c r="G34" i="2"/>
  <c r="J33" i="2"/>
  <c r="I33" i="2"/>
  <c r="H33" i="2"/>
  <c r="F33" i="2"/>
  <c r="E33" i="2"/>
  <c r="D33" i="2"/>
  <c r="C33" i="2"/>
  <c r="K32" i="2"/>
  <c r="G32" i="2"/>
  <c r="K31" i="2"/>
  <c r="G31" i="2"/>
  <c r="L31" i="2" s="1"/>
  <c r="K30" i="2"/>
  <c r="L30" i="2" s="1"/>
  <c r="G30" i="2"/>
  <c r="K29" i="2"/>
  <c r="G29" i="2"/>
  <c r="K28" i="2"/>
  <c r="G28" i="2"/>
  <c r="K27" i="2"/>
  <c r="G27" i="2"/>
  <c r="K26" i="2"/>
  <c r="L26" i="2" s="1"/>
  <c r="G26" i="2"/>
  <c r="K25" i="2"/>
  <c r="G25" i="2"/>
  <c r="K24" i="2"/>
  <c r="G24" i="2"/>
  <c r="K23" i="2"/>
  <c r="G23" i="2"/>
  <c r="K22" i="2"/>
  <c r="L22" i="2" s="1"/>
  <c r="G22" i="2"/>
  <c r="K21" i="2"/>
  <c r="G21" i="2"/>
  <c r="K20" i="2"/>
  <c r="G20" i="2"/>
  <c r="K19" i="2"/>
  <c r="G19" i="2"/>
  <c r="K18" i="2"/>
  <c r="L18" i="2" s="1"/>
  <c r="G18" i="2"/>
  <c r="K17" i="2"/>
  <c r="G17" i="2"/>
  <c r="K16" i="2"/>
  <c r="G16" i="2"/>
  <c r="L16" i="2" s="1"/>
  <c r="K15" i="2"/>
  <c r="G15" i="2"/>
  <c r="K14" i="2"/>
  <c r="L14" i="2" s="1"/>
  <c r="G14" i="2"/>
  <c r="K13" i="2"/>
  <c r="G13" i="2"/>
  <c r="K12" i="2"/>
  <c r="G12" i="2"/>
  <c r="K11" i="2"/>
  <c r="G11" i="2"/>
  <c r="K10" i="2"/>
  <c r="G10" i="2"/>
  <c r="K9" i="2"/>
  <c r="L9" i="2" s="1"/>
  <c r="G9" i="2"/>
  <c r="K8" i="2"/>
  <c r="G8" i="2"/>
  <c r="L8" i="2" s="1"/>
  <c r="K7" i="2"/>
  <c r="L7" i="2" s="1"/>
  <c r="G7" i="2"/>
  <c r="G215" i="1"/>
  <c r="D215" i="1"/>
  <c r="H215" i="1" s="1"/>
  <c r="G214" i="1"/>
  <c r="D214" i="1"/>
  <c r="G213" i="1"/>
  <c r="D213" i="1"/>
  <c r="G212" i="1"/>
  <c r="F212" i="1"/>
  <c r="E212" i="1"/>
  <c r="C212" i="1"/>
  <c r="F211" i="1"/>
  <c r="G211" i="1" s="1"/>
  <c r="D211" i="1"/>
  <c r="D210" i="1" s="1"/>
  <c r="E210" i="1"/>
  <c r="C210" i="1"/>
  <c r="G209" i="1"/>
  <c r="D209" i="1"/>
  <c r="D208" i="1" s="1"/>
  <c r="F208" i="1"/>
  <c r="E208" i="1"/>
  <c r="C208" i="1"/>
  <c r="G207" i="1"/>
  <c r="H207" i="1" s="1"/>
  <c r="D207" i="1"/>
  <c r="G206" i="1"/>
  <c r="D206" i="1"/>
  <c r="G205" i="1"/>
  <c r="D205" i="1"/>
  <c r="G204" i="1"/>
  <c r="D204" i="1"/>
  <c r="G203" i="1"/>
  <c r="D203" i="1"/>
  <c r="F202" i="1"/>
  <c r="G202" i="1" s="1"/>
  <c r="D202" i="1"/>
  <c r="F201" i="1"/>
  <c r="G201" i="1" s="1"/>
  <c r="D201" i="1"/>
  <c r="F200" i="1"/>
  <c r="G200" i="1" s="1"/>
  <c r="D200" i="1"/>
  <c r="G199" i="1"/>
  <c r="D199" i="1"/>
  <c r="G198" i="1"/>
  <c r="H198" i="1" s="1"/>
  <c r="D198" i="1"/>
  <c r="E197" i="1"/>
  <c r="C197" i="1"/>
  <c r="F193" i="1"/>
  <c r="G193" i="1" s="1"/>
  <c r="D193" i="1"/>
  <c r="F192" i="1"/>
  <c r="D192" i="1"/>
  <c r="G191" i="1"/>
  <c r="H191" i="1" s="1"/>
  <c r="D191" i="1"/>
  <c r="G190" i="1"/>
  <c r="D190" i="1"/>
  <c r="D189" i="1" s="1"/>
  <c r="E189" i="1"/>
  <c r="C189" i="1"/>
  <c r="G188" i="1"/>
  <c r="D188" i="1"/>
  <c r="G187" i="1"/>
  <c r="D187" i="1"/>
  <c r="F186" i="1"/>
  <c r="G186" i="1" s="1"/>
  <c r="D186" i="1"/>
  <c r="E185" i="1"/>
  <c r="C185" i="1"/>
  <c r="F184" i="1"/>
  <c r="F175" i="1" s="1"/>
  <c r="E184" i="1"/>
  <c r="D184" i="1"/>
  <c r="G183" i="1"/>
  <c r="D183" i="1"/>
  <c r="G182" i="1"/>
  <c r="F182" i="1"/>
  <c r="E182" i="1"/>
  <c r="D182" i="1"/>
  <c r="E181" i="1"/>
  <c r="G181" i="1" s="1"/>
  <c r="D181" i="1"/>
  <c r="G180" i="1"/>
  <c r="D180" i="1"/>
  <c r="H179" i="1"/>
  <c r="G179" i="1"/>
  <c r="D179" i="1"/>
  <c r="G178" i="1"/>
  <c r="D178" i="1"/>
  <c r="G177" i="1"/>
  <c r="D177" i="1"/>
  <c r="G176" i="1"/>
  <c r="D176" i="1"/>
  <c r="C175" i="1"/>
  <c r="G174" i="1"/>
  <c r="D174" i="1"/>
  <c r="G173" i="1"/>
  <c r="D173" i="1"/>
  <c r="G172" i="1"/>
  <c r="D172" i="1"/>
  <c r="G171" i="1"/>
  <c r="H171" i="1" s="1"/>
  <c r="D171" i="1"/>
  <c r="G170" i="1"/>
  <c r="D170" i="1"/>
  <c r="G169" i="1"/>
  <c r="D169" i="1"/>
  <c r="G168" i="1"/>
  <c r="D168" i="1"/>
  <c r="G167" i="1"/>
  <c r="H167" i="1" s="1"/>
  <c r="D167" i="1"/>
  <c r="G166" i="1"/>
  <c r="D166" i="1"/>
  <c r="F165" i="1"/>
  <c r="E165" i="1"/>
  <c r="C165" i="1"/>
  <c r="F164" i="1"/>
  <c r="G164" i="1" s="1"/>
  <c r="D164" i="1"/>
  <c r="G163" i="1"/>
  <c r="D163" i="1"/>
  <c r="F162" i="1"/>
  <c r="G162" i="1" s="1"/>
  <c r="D162" i="1"/>
  <c r="F161" i="1"/>
  <c r="E161" i="1"/>
  <c r="D161" i="1"/>
  <c r="E160" i="1"/>
  <c r="C160" i="1"/>
  <c r="F159" i="1"/>
  <c r="G159" i="1" s="1"/>
  <c r="D159" i="1"/>
  <c r="F158" i="1"/>
  <c r="G158" i="1" s="1"/>
  <c r="H158" i="1" s="1"/>
  <c r="D158" i="1"/>
  <c r="G157" i="1"/>
  <c r="D157" i="1"/>
  <c r="F156" i="1"/>
  <c r="G156" i="1" s="1"/>
  <c r="D156" i="1"/>
  <c r="E155" i="1"/>
  <c r="C155" i="1"/>
  <c r="G154" i="1"/>
  <c r="H154" i="1" s="1"/>
  <c r="D154" i="1"/>
  <c r="F153" i="1"/>
  <c r="G153" i="1" s="1"/>
  <c r="D153" i="1"/>
  <c r="F152" i="1"/>
  <c r="G152" i="1" s="1"/>
  <c r="D152" i="1"/>
  <c r="G151" i="1"/>
  <c r="D151" i="1"/>
  <c r="G150" i="1"/>
  <c r="D150" i="1"/>
  <c r="F149" i="1"/>
  <c r="G149" i="1" s="1"/>
  <c r="D149" i="1"/>
  <c r="F148" i="1"/>
  <c r="E148" i="1"/>
  <c r="D148" i="1"/>
  <c r="G147" i="1"/>
  <c r="H147" i="1" s="1"/>
  <c r="D147" i="1"/>
  <c r="G146" i="1"/>
  <c r="D146" i="1"/>
  <c r="H146" i="1" s="1"/>
  <c r="G145" i="1"/>
  <c r="D145" i="1"/>
  <c r="G144" i="1"/>
  <c r="D144" i="1"/>
  <c r="G143" i="1"/>
  <c r="D143" i="1"/>
  <c r="G142" i="1"/>
  <c r="D142" i="1"/>
  <c r="G141" i="1"/>
  <c r="D141" i="1"/>
  <c r="G140" i="1"/>
  <c r="D140" i="1"/>
  <c r="G139" i="1"/>
  <c r="D139" i="1"/>
  <c r="G138" i="1"/>
  <c r="H138" i="1" s="1"/>
  <c r="D138" i="1"/>
  <c r="G137" i="1"/>
  <c r="D137" i="1"/>
  <c r="G136" i="1"/>
  <c r="D136" i="1"/>
  <c r="G135" i="1"/>
  <c r="H135" i="1" s="1"/>
  <c r="D135" i="1"/>
  <c r="G134" i="1"/>
  <c r="D134" i="1"/>
  <c r="G133" i="1"/>
  <c r="D133" i="1"/>
  <c r="G132" i="1"/>
  <c r="D132" i="1"/>
  <c r="G131" i="1"/>
  <c r="D131" i="1"/>
  <c r="H131" i="1" s="1"/>
  <c r="G130" i="1"/>
  <c r="D130" i="1"/>
  <c r="G129" i="1"/>
  <c r="D129" i="1"/>
  <c r="G128" i="1"/>
  <c r="D128" i="1"/>
  <c r="G127" i="1"/>
  <c r="D127" i="1"/>
  <c r="G126" i="1"/>
  <c r="D126" i="1"/>
  <c r="G125" i="1"/>
  <c r="D125" i="1"/>
  <c r="H125" i="1" s="1"/>
  <c r="G124" i="1"/>
  <c r="H124" i="1" s="1"/>
  <c r="D124" i="1"/>
  <c r="G123" i="1"/>
  <c r="D123" i="1"/>
  <c r="G122" i="1"/>
  <c r="D122" i="1"/>
  <c r="G121" i="1"/>
  <c r="D121" i="1"/>
  <c r="G120" i="1"/>
  <c r="H120" i="1" s="1"/>
  <c r="D120" i="1"/>
  <c r="G119" i="1"/>
  <c r="D119" i="1"/>
  <c r="F118" i="1"/>
  <c r="D118" i="1"/>
  <c r="F117" i="1"/>
  <c r="G117" i="1" s="1"/>
  <c r="D117" i="1"/>
  <c r="G116" i="1"/>
  <c r="D116" i="1"/>
  <c r="G115" i="1"/>
  <c r="D115" i="1"/>
  <c r="G114" i="1"/>
  <c r="D114" i="1"/>
  <c r="F113" i="1"/>
  <c r="G113" i="1" s="1"/>
  <c r="D113" i="1"/>
  <c r="G112" i="1"/>
  <c r="D112" i="1"/>
  <c r="G111" i="1"/>
  <c r="D111" i="1"/>
  <c r="F110" i="1"/>
  <c r="G110" i="1" s="1"/>
  <c r="H110" i="1" s="1"/>
  <c r="D110" i="1"/>
  <c r="C109" i="1"/>
  <c r="F107" i="1"/>
  <c r="F99" i="1" s="1"/>
  <c r="D107" i="1"/>
  <c r="G106" i="1"/>
  <c r="D106" i="1"/>
  <c r="G105" i="1"/>
  <c r="D105" i="1"/>
  <c r="G104" i="1"/>
  <c r="D104" i="1"/>
  <c r="H104" i="1" s="1"/>
  <c r="G103" i="1"/>
  <c r="H103" i="1" s="1"/>
  <c r="D103" i="1"/>
  <c r="F102" i="1"/>
  <c r="E102" i="1"/>
  <c r="G102" i="1" s="1"/>
  <c r="D102" i="1"/>
  <c r="G101" i="1"/>
  <c r="D101" i="1"/>
  <c r="F100" i="1"/>
  <c r="G100" i="1" s="1"/>
  <c r="D100" i="1"/>
  <c r="C99" i="1"/>
  <c r="F97" i="1"/>
  <c r="D97" i="1"/>
  <c r="F96" i="1"/>
  <c r="G96" i="1" s="1"/>
  <c r="D96" i="1"/>
  <c r="G95" i="1"/>
  <c r="F95" i="1"/>
  <c r="D95" i="1"/>
  <c r="G94" i="1"/>
  <c r="D94" i="1"/>
  <c r="H94" i="1" s="1"/>
  <c r="G93" i="1"/>
  <c r="H93" i="1" s="1"/>
  <c r="D93" i="1"/>
  <c r="F92" i="1"/>
  <c r="G92" i="1" s="1"/>
  <c r="D92" i="1"/>
  <c r="G91" i="1"/>
  <c r="D91" i="1"/>
  <c r="G90" i="1"/>
  <c r="H90" i="1" s="1"/>
  <c r="D90" i="1"/>
  <c r="E89" i="1"/>
  <c r="C89" i="1"/>
  <c r="C84" i="1" s="1"/>
  <c r="G88" i="1"/>
  <c r="D88" i="1"/>
  <c r="G87" i="1"/>
  <c r="D87" i="1"/>
  <c r="F86" i="1"/>
  <c r="G86" i="1" s="1"/>
  <c r="D86" i="1"/>
  <c r="G85" i="1"/>
  <c r="H85" i="1" s="1"/>
  <c r="D85" i="1"/>
  <c r="E84" i="1"/>
  <c r="G82" i="1"/>
  <c r="D82" i="1"/>
  <c r="F81" i="1"/>
  <c r="D81" i="1"/>
  <c r="G80" i="1"/>
  <c r="D80" i="1"/>
  <c r="G79" i="1"/>
  <c r="H79" i="1" s="1"/>
  <c r="D79" i="1"/>
  <c r="G78" i="1"/>
  <c r="D78" i="1"/>
  <c r="H78" i="1" s="1"/>
  <c r="E77" i="1"/>
  <c r="E76" i="1" s="1"/>
  <c r="C77" i="1"/>
  <c r="C76" i="1" s="1"/>
  <c r="G75" i="1"/>
  <c r="D75" i="1"/>
  <c r="F74" i="1"/>
  <c r="D74" i="1"/>
  <c r="E73" i="1"/>
  <c r="C73" i="1"/>
  <c r="G72" i="1"/>
  <c r="D72" i="1"/>
  <c r="F71" i="1"/>
  <c r="G71" i="1" s="1"/>
  <c r="D71" i="1"/>
  <c r="G70" i="1"/>
  <c r="D70" i="1"/>
  <c r="G69" i="1"/>
  <c r="D69" i="1"/>
  <c r="H69" i="1" s="1"/>
  <c r="F68" i="1"/>
  <c r="E68" i="1"/>
  <c r="C68" i="1"/>
  <c r="G67" i="1"/>
  <c r="D67" i="1"/>
  <c r="F66" i="1"/>
  <c r="F63" i="1" s="1"/>
  <c r="D66" i="1"/>
  <c r="G65" i="1"/>
  <c r="D65" i="1"/>
  <c r="G64" i="1"/>
  <c r="D64" i="1"/>
  <c r="H64" i="1" s="1"/>
  <c r="E63" i="1"/>
  <c r="C63" i="1"/>
  <c r="G60" i="1"/>
  <c r="D60" i="1"/>
  <c r="G59" i="1"/>
  <c r="D59" i="1"/>
  <c r="G58" i="1"/>
  <c r="D58" i="1"/>
  <c r="G57" i="1"/>
  <c r="D57" i="1"/>
  <c r="G56" i="1"/>
  <c r="D56" i="1"/>
  <c r="F55" i="1"/>
  <c r="F54" i="1" s="1"/>
  <c r="E55" i="1"/>
  <c r="E54" i="1" s="1"/>
  <c r="C55" i="1"/>
  <c r="C54" i="1" s="1"/>
  <c r="G53" i="1"/>
  <c r="H53" i="1" s="1"/>
  <c r="G52" i="1"/>
  <c r="G51" i="1"/>
  <c r="D51" i="1"/>
  <c r="E50" i="1"/>
  <c r="G50" i="1" s="1"/>
  <c r="D50" i="1"/>
  <c r="F49" i="1"/>
  <c r="C49" i="1"/>
  <c r="G48" i="1"/>
  <c r="D48" i="1"/>
  <c r="G47" i="1"/>
  <c r="D47" i="1"/>
  <c r="G46" i="1"/>
  <c r="D46" i="1"/>
  <c r="F45" i="1"/>
  <c r="E45" i="1"/>
  <c r="C45" i="1"/>
  <c r="G44" i="1"/>
  <c r="D44" i="1"/>
  <c r="G43" i="1"/>
  <c r="D43" i="1"/>
  <c r="G42" i="1"/>
  <c r="H42" i="1" s="1"/>
  <c r="D42" i="1"/>
  <c r="G41" i="1"/>
  <c r="D41" i="1"/>
  <c r="F40" i="1"/>
  <c r="E40" i="1"/>
  <c r="C40" i="1"/>
  <c r="D40" i="1" s="1"/>
  <c r="G39" i="1"/>
  <c r="D39" i="1"/>
  <c r="G38" i="1"/>
  <c r="D38" i="1"/>
  <c r="G37" i="1"/>
  <c r="D37" i="1"/>
  <c r="F36" i="1"/>
  <c r="E36" i="1"/>
  <c r="C36" i="1"/>
  <c r="G35" i="1"/>
  <c r="D35" i="1"/>
  <c r="G34" i="1"/>
  <c r="D34" i="1"/>
  <c r="G33" i="1"/>
  <c r="D33" i="1"/>
  <c r="F32" i="1"/>
  <c r="E32" i="1"/>
  <c r="C32" i="1"/>
  <c r="G31" i="1"/>
  <c r="D31" i="1"/>
  <c r="G30" i="1"/>
  <c r="D30" i="1"/>
  <c r="D29" i="1" s="1"/>
  <c r="D28" i="1" s="1"/>
  <c r="F29" i="1"/>
  <c r="E29" i="1"/>
  <c r="G29" i="1" s="1"/>
  <c r="C29" i="1"/>
  <c r="C28" i="1" s="1"/>
  <c r="C27" i="1" s="1"/>
  <c r="F28" i="1"/>
  <c r="G26" i="1"/>
  <c r="D26" i="1"/>
  <c r="G25" i="1"/>
  <c r="D25" i="1"/>
  <c r="F24" i="1"/>
  <c r="F21" i="1" s="1"/>
  <c r="F20" i="1" s="1"/>
  <c r="F17" i="1" s="1"/>
  <c r="C24" i="1"/>
  <c r="D24" i="1" s="1"/>
  <c r="G23" i="1"/>
  <c r="D23" i="1"/>
  <c r="G22" i="1"/>
  <c r="D22" i="1"/>
  <c r="E21" i="1"/>
  <c r="E20" i="1" s="1"/>
  <c r="C21" i="1"/>
  <c r="D21" i="1" s="1"/>
  <c r="D20" i="1" s="1"/>
  <c r="E19" i="1"/>
  <c r="D19" i="1"/>
  <c r="E18" i="1"/>
  <c r="G18" i="1" s="1"/>
  <c r="D18" i="1"/>
  <c r="G16" i="1"/>
  <c r="D16" i="1"/>
  <c r="E15" i="1"/>
  <c r="E14" i="1" s="1"/>
  <c r="D15" i="1"/>
  <c r="F14" i="1"/>
  <c r="C14" i="1"/>
  <c r="N44" i="5" l="1"/>
  <c r="P10" i="5"/>
  <c r="P17" i="5"/>
  <c r="I13" i="5"/>
  <c r="P14" i="5"/>
  <c r="P32" i="5"/>
  <c r="I42" i="5"/>
  <c r="G44" i="5"/>
  <c r="P22" i="5"/>
  <c r="P29" i="5"/>
  <c r="P40" i="5"/>
  <c r="H44" i="5"/>
  <c r="P12" i="5"/>
  <c r="K44" i="5"/>
  <c r="P30" i="5"/>
  <c r="P37" i="5"/>
  <c r="P41" i="5"/>
  <c r="C44" i="5"/>
  <c r="P16" i="5"/>
  <c r="P20" i="5"/>
  <c r="P38" i="5"/>
  <c r="E44" i="5"/>
  <c r="P23" i="5"/>
  <c r="P19" i="5"/>
  <c r="F44" i="5"/>
  <c r="P39" i="5"/>
  <c r="P36" i="5"/>
  <c r="L44" i="5"/>
  <c r="P25" i="5"/>
  <c r="I35" i="5"/>
  <c r="D44" i="5"/>
  <c r="L10" i="4"/>
  <c r="K52" i="4"/>
  <c r="L52" i="4" s="1"/>
  <c r="L66" i="4"/>
  <c r="L86" i="4"/>
  <c r="L90" i="4"/>
  <c r="L42" i="4"/>
  <c r="L72" i="4"/>
  <c r="L15" i="4"/>
  <c r="K27" i="4"/>
  <c r="L26" i="4"/>
  <c r="L67" i="4"/>
  <c r="G74" i="4"/>
  <c r="L87" i="4"/>
  <c r="L8" i="4"/>
  <c r="L12" i="4"/>
  <c r="L16" i="4"/>
  <c r="L60" i="4"/>
  <c r="L75" i="4"/>
  <c r="L83" i="4"/>
  <c r="L88" i="4"/>
  <c r="K21" i="4"/>
  <c r="L21" i="4" s="1"/>
  <c r="L29" i="4"/>
  <c r="L36" i="4"/>
  <c r="L40" i="4"/>
  <c r="K93" i="4"/>
  <c r="L9" i="4"/>
  <c r="L33" i="4"/>
  <c r="L61" i="4"/>
  <c r="L65" i="4"/>
  <c r="L71" i="4"/>
  <c r="L85" i="4"/>
  <c r="L14" i="4"/>
  <c r="L25" i="4"/>
  <c r="L39" i="4"/>
  <c r="L11" i="4"/>
  <c r="L51" i="4"/>
  <c r="J95" i="4"/>
  <c r="L48" i="4"/>
  <c r="G58" i="4"/>
  <c r="L56" i="4"/>
  <c r="L70" i="4"/>
  <c r="F95" i="4"/>
  <c r="E95" i="4"/>
  <c r="L20" i="4"/>
  <c r="L24" i="4"/>
  <c r="L38" i="4"/>
  <c r="L50" i="4"/>
  <c r="L63" i="4"/>
  <c r="L76" i="4"/>
  <c r="G84" i="4"/>
  <c r="L64" i="4"/>
  <c r="L92" i="4"/>
  <c r="L18" i="4"/>
  <c r="L81" i="4"/>
  <c r="L89" i="4"/>
  <c r="L22" i="4"/>
  <c r="L30" i="4"/>
  <c r="I95" i="4"/>
  <c r="L73" i="4"/>
  <c r="L78" i="4"/>
  <c r="G27" i="4"/>
  <c r="L27" i="4" s="1"/>
  <c r="L53" i="4"/>
  <c r="L82" i="4"/>
  <c r="L23" i="4"/>
  <c r="L31" i="4"/>
  <c r="L37" i="4"/>
  <c r="L57" i="4"/>
  <c r="L62" i="4"/>
  <c r="K74" i="4"/>
  <c r="L74" i="4" s="1"/>
  <c r="L7" i="3"/>
  <c r="L11" i="3"/>
  <c r="L15" i="3"/>
  <c r="L19" i="3"/>
  <c r="L34" i="3"/>
  <c r="L27" i="3"/>
  <c r="L31" i="3"/>
  <c r="L24" i="3"/>
  <c r="L28" i="3"/>
  <c r="L13" i="3"/>
  <c r="L36" i="3"/>
  <c r="L29" i="3"/>
  <c r="L9" i="3"/>
  <c r="L26" i="3"/>
  <c r="L33" i="3"/>
  <c r="L23" i="3"/>
  <c r="L14" i="3"/>
  <c r="L18" i="3"/>
  <c r="L21" i="3"/>
  <c r="L15" i="2"/>
  <c r="L19" i="2"/>
  <c r="L23" i="2"/>
  <c r="L27" i="2"/>
  <c r="L87" i="2"/>
  <c r="L106" i="2"/>
  <c r="L110" i="2"/>
  <c r="L128" i="2"/>
  <c r="L43" i="2"/>
  <c r="L51" i="2"/>
  <c r="L11" i="2"/>
  <c r="L60" i="2"/>
  <c r="L101" i="2"/>
  <c r="L118" i="2"/>
  <c r="L47" i="2"/>
  <c r="L12" i="2"/>
  <c r="L24" i="2"/>
  <c r="L84" i="2"/>
  <c r="L107" i="2"/>
  <c r="L96" i="2"/>
  <c r="L59" i="2"/>
  <c r="L38" i="2"/>
  <c r="L65" i="2"/>
  <c r="L81" i="2"/>
  <c r="L89" i="2"/>
  <c r="L130" i="2"/>
  <c r="L134" i="2"/>
  <c r="L55" i="2"/>
  <c r="L42" i="2"/>
  <c r="L46" i="2"/>
  <c r="L50" i="2"/>
  <c r="L62" i="2"/>
  <c r="L86" i="2"/>
  <c r="D121" i="2"/>
  <c r="D143" i="2" s="1"/>
  <c r="L29" i="2"/>
  <c r="L32" i="2"/>
  <c r="G70" i="2"/>
  <c r="L37" i="2"/>
  <c r="L58" i="2"/>
  <c r="L73" i="2"/>
  <c r="L85" i="2"/>
  <c r="L97" i="2"/>
  <c r="L112" i="2"/>
  <c r="L115" i="2"/>
  <c r="J121" i="2"/>
  <c r="L124" i="2"/>
  <c r="K38" i="3"/>
  <c r="K39" i="3" s="1"/>
  <c r="L88" i="2"/>
  <c r="G91" i="2"/>
  <c r="L69" i="2"/>
  <c r="G74" i="2"/>
  <c r="L75" i="2"/>
  <c r="G141" i="2"/>
  <c r="I121" i="2"/>
  <c r="I143" i="2" s="1"/>
  <c r="L54" i="2"/>
  <c r="L108" i="2"/>
  <c r="L20" i="2"/>
  <c r="L52" i="2"/>
  <c r="K74" i="2"/>
  <c r="L74" i="2" s="1"/>
  <c r="K141" i="2"/>
  <c r="L64" i="2"/>
  <c r="L10" i="2"/>
  <c r="L71" i="2"/>
  <c r="G103" i="2"/>
  <c r="L117" i="2"/>
  <c r="L122" i="2"/>
  <c r="L136" i="2"/>
  <c r="L25" i="2"/>
  <c r="L93" i="2"/>
  <c r="E121" i="2"/>
  <c r="E143" i="2" s="1"/>
  <c r="L72" i="2"/>
  <c r="L133" i="2"/>
  <c r="H75" i="1"/>
  <c r="H92" i="1"/>
  <c r="H151" i="1"/>
  <c r="H174" i="1"/>
  <c r="F189" i="1"/>
  <c r="C20" i="1"/>
  <c r="C17" i="1" s="1"/>
  <c r="F27" i="1"/>
  <c r="F12" i="1" s="1"/>
  <c r="G40" i="1"/>
  <c r="D49" i="1"/>
  <c r="H96" i="1"/>
  <c r="H121" i="1"/>
  <c r="H144" i="1"/>
  <c r="F109" i="1"/>
  <c r="F108" i="1" s="1"/>
  <c r="F98" i="1" s="1"/>
  <c r="F83" i="1" s="1"/>
  <c r="H186" i="1"/>
  <c r="C62" i="1"/>
  <c r="C61" i="1" s="1"/>
  <c r="H157" i="1"/>
  <c r="E196" i="1"/>
  <c r="E195" i="1" s="1"/>
  <c r="H22" i="1"/>
  <c r="H31" i="1"/>
  <c r="E49" i="1"/>
  <c r="G66" i="1"/>
  <c r="G63" i="1" s="1"/>
  <c r="D73" i="1"/>
  <c r="E99" i="1"/>
  <c r="H206" i="1"/>
  <c r="D17" i="1"/>
  <c r="D55" i="1"/>
  <c r="D54" i="1" s="1"/>
  <c r="H134" i="1"/>
  <c r="H128" i="1"/>
  <c r="H139" i="1"/>
  <c r="D160" i="1"/>
  <c r="G184" i="1"/>
  <c r="D185" i="1"/>
  <c r="D99" i="1"/>
  <c r="H142" i="1"/>
  <c r="D155" i="1"/>
  <c r="F197" i="1"/>
  <c r="G15" i="1"/>
  <c r="H43" i="1"/>
  <c r="E62" i="1"/>
  <c r="E61" i="1" s="1"/>
  <c r="F89" i="1"/>
  <c r="F84" i="1" s="1"/>
  <c r="G107" i="1"/>
  <c r="H107" i="1" s="1"/>
  <c r="G118" i="1"/>
  <c r="D175" i="1"/>
  <c r="G185" i="1"/>
  <c r="F210" i="1"/>
  <c r="D45" i="1"/>
  <c r="F62" i="1"/>
  <c r="H66" i="1"/>
  <c r="G24" i="1"/>
  <c r="G21" i="1" s="1"/>
  <c r="D77" i="1"/>
  <c r="D76" i="1" s="1"/>
  <c r="D14" i="1"/>
  <c r="D32" i="1"/>
  <c r="H178" i="1"/>
  <c r="D36" i="1"/>
  <c r="E175" i="1"/>
  <c r="H190" i="1"/>
  <c r="E28" i="1"/>
  <c r="G28" i="1" s="1"/>
  <c r="H28" i="1" s="1"/>
  <c r="H56" i="1"/>
  <c r="H141" i="1"/>
  <c r="C108" i="1"/>
  <c r="H200" i="1"/>
  <c r="H40" i="1"/>
  <c r="H50" i="1"/>
  <c r="G49" i="1"/>
  <c r="E17" i="1"/>
  <c r="C98" i="1"/>
  <c r="C83" i="1" s="1"/>
  <c r="C12" i="1"/>
  <c r="H29" i="1"/>
  <c r="H149" i="1"/>
  <c r="D27" i="1"/>
  <c r="H156" i="1"/>
  <c r="G155" i="1"/>
  <c r="G19" i="1"/>
  <c r="H25" i="1"/>
  <c r="H33" i="1"/>
  <c r="G36" i="1"/>
  <c r="G74" i="1"/>
  <c r="F73" i="1"/>
  <c r="H87" i="1"/>
  <c r="D109" i="1"/>
  <c r="H140" i="1"/>
  <c r="L109" i="2"/>
  <c r="K120" i="2"/>
  <c r="L119" i="2"/>
  <c r="L25" i="3"/>
  <c r="G32" i="1"/>
  <c r="G45" i="1"/>
  <c r="H46" i="1"/>
  <c r="D63" i="1"/>
  <c r="H65" i="1"/>
  <c r="H86" i="1"/>
  <c r="D89" i="1"/>
  <c r="D84" i="1" s="1"/>
  <c r="H113" i="1"/>
  <c r="H116" i="1"/>
  <c r="H118" i="1"/>
  <c r="H123" i="1"/>
  <c r="H136" i="1"/>
  <c r="H153" i="1"/>
  <c r="H162" i="1"/>
  <c r="H173" i="1"/>
  <c r="G197" i="1"/>
  <c r="L17" i="2"/>
  <c r="H100" i="1"/>
  <c r="H181" i="1"/>
  <c r="G55" i="1"/>
  <c r="G120" i="2"/>
  <c r="F77" i="1"/>
  <c r="F76" i="1" s="1"/>
  <c r="G81" i="1"/>
  <c r="H122" i="1"/>
  <c r="H132" i="1"/>
  <c r="H143" i="1"/>
  <c r="G175" i="1"/>
  <c r="H176" i="1"/>
  <c r="H18" i="1"/>
  <c r="H38" i="1"/>
  <c r="H47" i="1"/>
  <c r="H88" i="1"/>
  <c r="G99" i="1"/>
  <c r="H102" i="1"/>
  <c r="G68" i="1"/>
  <c r="H101" i="1"/>
  <c r="H159" i="1"/>
  <c r="H188" i="1"/>
  <c r="O13" i="5"/>
  <c r="P11" i="5"/>
  <c r="P21" i="5"/>
  <c r="H26" i="1"/>
  <c r="H30" i="1"/>
  <c r="H34" i="1"/>
  <c r="H57" i="1"/>
  <c r="H60" i="1"/>
  <c r="D68" i="1"/>
  <c r="H71" i="1"/>
  <c r="H126" i="1"/>
  <c r="H133" i="1"/>
  <c r="E109" i="1"/>
  <c r="E108" i="1" s="1"/>
  <c r="E98" i="1" s="1"/>
  <c r="G148" i="1"/>
  <c r="G109" i="1" s="1"/>
  <c r="H150" i="1"/>
  <c r="H193" i="1"/>
  <c r="H202" i="1"/>
  <c r="D212" i="1"/>
  <c r="H212" i="1" s="1"/>
  <c r="K33" i="2"/>
  <c r="L57" i="2"/>
  <c r="L79" i="2"/>
  <c r="H121" i="2"/>
  <c r="J143" i="2"/>
  <c r="L55" i="4"/>
  <c r="L69" i="4"/>
  <c r="M44" i="5"/>
  <c r="H201" i="1"/>
  <c r="H16" i="1"/>
  <c r="H23" i="1"/>
  <c r="H95" i="1"/>
  <c r="G97" i="1"/>
  <c r="H117" i="1"/>
  <c r="H152" i="1"/>
  <c r="G161" i="1"/>
  <c r="F160" i="1"/>
  <c r="H184" i="1"/>
  <c r="G33" i="2"/>
  <c r="D165" i="1"/>
  <c r="H177" i="1"/>
  <c r="L13" i="2"/>
  <c r="L36" i="2"/>
  <c r="L53" i="2"/>
  <c r="L92" i="2"/>
  <c r="K103" i="2"/>
  <c r="L116" i="2"/>
  <c r="C121" i="2"/>
  <c r="C143" i="2" s="1"/>
  <c r="L132" i="2"/>
  <c r="H143" i="2"/>
  <c r="G39" i="3"/>
  <c r="L22" i="3"/>
  <c r="L46" i="4"/>
  <c r="G52" i="4"/>
  <c r="D95" i="4"/>
  <c r="P18" i="5"/>
  <c r="H182" i="1"/>
  <c r="D197" i="1"/>
  <c r="H203" i="1"/>
  <c r="H211" i="1"/>
  <c r="G210" i="1"/>
  <c r="L21" i="2"/>
  <c r="K70" i="2"/>
  <c r="L70" i="2" s="1"/>
  <c r="L34" i="2"/>
  <c r="L44" i="2"/>
  <c r="L61" i="2"/>
  <c r="L100" i="2"/>
  <c r="L104" i="2"/>
  <c r="L140" i="2"/>
  <c r="L30" i="3"/>
  <c r="G47" i="4"/>
  <c r="L49" i="4"/>
  <c r="L80" i="4"/>
  <c r="H95" i="4"/>
  <c r="P26" i="5"/>
  <c r="H111" i="1"/>
  <c r="H119" i="1"/>
  <c r="H127" i="1"/>
  <c r="H137" i="1"/>
  <c r="H145" i="1"/>
  <c r="F155" i="1"/>
  <c r="H164" i="1"/>
  <c r="G192" i="1"/>
  <c r="C196" i="1"/>
  <c r="C195" i="1" s="1"/>
  <c r="L28" i="2"/>
  <c r="L41" i="2"/>
  <c r="L68" i="2"/>
  <c r="L76" i="2"/>
  <c r="L80" i="2"/>
  <c r="F121" i="2"/>
  <c r="F143" i="2" s="1"/>
  <c r="L111" i="2"/>
  <c r="L127" i="2"/>
  <c r="L17" i="3"/>
  <c r="L13" i="4"/>
  <c r="L41" i="4"/>
  <c r="G68" i="4"/>
  <c r="K84" i="4"/>
  <c r="L84" i="4" s="1"/>
  <c r="L77" i="4"/>
  <c r="C95" i="4"/>
  <c r="G93" i="4"/>
  <c r="L91" i="4"/>
  <c r="P33" i="5"/>
  <c r="G165" i="1"/>
  <c r="H183" i="1"/>
  <c r="L77" i="2"/>
  <c r="K68" i="4"/>
  <c r="I28" i="5"/>
  <c r="K58" i="4"/>
  <c r="O28" i="5"/>
  <c r="P28" i="5" s="1"/>
  <c r="O35" i="5"/>
  <c r="P35" i="5" s="1"/>
  <c r="O42" i="5"/>
  <c r="K47" i="4"/>
  <c r="L47" i="4" s="1"/>
  <c r="K91" i="2"/>
  <c r="K17" i="4"/>
  <c r="L17" i="4" s="1"/>
  <c r="H199" i="1"/>
  <c r="H205" i="1"/>
  <c r="H209" i="1"/>
  <c r="L59" i="4"/>
  <c r="F185" i="1"/>
  <c r="G208" i="1"/>
  <c r="P13" i="5" l="1"/>
  <c r="I44" i="5"/>
  <c r="L58" i="4"/>
  <c r="L141" i="2"/>
  <c r="L33" i="2"/>
  <c r="L39" i="3"/>
  <c r="L103" i="2"/>
  <c r="G121" i="2"/>
  <c r="G143" i="2" s="1"/>
  <c r="L91" i="2"/>
  <c r="G27" i="1"/>
  <c r="H24" i="1"/>
  <c r="H185" i="1"/>
  <c r="D12" i="1"/>
  <c r="E83" i="1"/>
  <c r="F61" i="1"/>
  <c r="F194" i="1" s="1"/>
  <c r="E27" i="1"/>
  <c r="E12" i="1" s="1"/>
  <c r="G14" i="1"/>
  <c r="H14" i="1" s="1"/>
  <c r="H15" i="1"/>
  <c r="F196" i="1"/>
  <c r="F195" i="1" s="1"/>
  <c r="H109" i="1"/>
  <c r="G108" i="1"/>
  <c r="G98" i="1" s="1"/>
  <c r="G160" i="1"/>
  <c r="H161" i="1"/>
  <c r="G54" i="1"/>
  <c r="H55" i="1"/>
  <c r="G73" i="1"/>
  <c r="H74" i="1"/>
  <c r="H19" i="1"/>
  <c r="H208" i="1"/>
  <c r="K95" i="4"/>
  <c r="H165" i="1"/>
  <c r="G62" i="1"/>
  <c r="H63" i="1"/>
  <c r="H68" i="1"/>
  <c r="H45" i="1"/>
  <c r="F11" i="1"/>
  <c r="F10" i="1" s="1"/>
  <c r="L68" i="4"/>
  <c r="H192" i="1"/>
  <c r="G189" i="1"/>
  <c r="H148" i="1"/>
  <c r="H175" i="1"/>
  <c r="H197" i="1"/>
  <c r="G196" i="1"/>
  <c r="H21" i="1"/>
  <c r="G20" i="1"/>
  <c r="G17" i="1" s="1"/>
  <c r="G95" i="4"/>
  <c r="L93" i="4"/>
  <c r="H97" i="1"/>
  <c r="G89" i="1"/>
  <c r="H99" i="1"/>
  <c r="D196" i="1"/>
  <c r="D195" i="1" s="1"/>
  <c r="H81" i="1"/>
  <c r="G77" i="1"/>
  <c r="K121" i="2"/>
  <c r="L120" i="2"/>
  <c r="H49" i="1"/>
  <c r="P42" i="5"/>
  <c r="O44" i="5"/>
  <c r="H210" i="1"/>
  <c r="D108" i="1"/>
  <c r="D98" i="1" s="1"/>
  <c r="D83" i="1" s="1"/>
  <c r="H155" i="1"/>
  <c r="H27" i="1"/>
  <c r="D62" i="1"/>
  <c r="D61" i="1" s="1"/>
  <c r="H32" i="1"/>
  <c r="H36" i="1"/>
  <c r="C194" i="1"/>
  <c r="C11" i="1"/>
  <c r="C10" i="1" s="1"/>
  <c r="E194" i="1" l="1"/>
  <c r="E11" i="1"/>
  <c r="E10" i="1" s="1"/>
  <c r="D11" i="1"/>
  <c r="D10" i="1" s="1"/>
  <c r="D194" i="1"/>
  <c r="H98" i="1"/>
  <c r="H17" i="1"/>
  <c r="G12" i="1"/>
  <c r="L121" i="2"/>
  <c r="K143" i="2"/>
  <c r="H189" i="1"/>
  <c r="H73" i="1"/>
  <c r="H160" i="1"/>
  <c r="G76" i="1"/>
  <c r="G61" i="1" s="1"/>
  <c r="H77" i="1"/>
  <c r="H20" i="1"/>
  <c r="H89" i="1"/>
  <c r="G84" i="1"/>
  <c r="L95" i="4"/>
  <c r="H54" i="1"/>
  <c r="P44" i="5"/>
  <c r="H108" i="1"/>
  <c r="H196" i="1"/>
  <c r="G195" i="1"/>
  <c r="H62" i="1"/>
  <c r="H61" i="1" l="1"/>
  <c r="G83" i="1"/>
  <c r="H84" i="1"/>
  <c r="L143" i="2"/>
  <c r="G11" i="1"/>
  <c r="H12" i="1"/>
  <c r="H195" i="1"/>
  <c r="H76" i="1"/>
  <c r="H83" i="1" l="1"/>
  <c r="G194" i="1"/>
  <c r="H11" i="1"/>
  <c r="G10" i="1"/>
  <c r="H10" i="1" l="1"/>
  <c r="H194" i="1"/>
</calcChain>
</file>

<file path=xl/sharedStrings.xml><?xml version="1.0" encoding="utf-8"?>
<sst xmlns="http://schemas.openxmlformats.org/spreadsheetml/2006/main" count="824" uniqueCount="740">
  <si>
    <t xml:space="preserve">Mapa I - Receitas Por Classificação Económica                            </t>
  </si>
  <si>
    <t>Orçamento Inicial (OI)</t>
  </si>
  <si>
    <t>Total Orçamento 
Reprogramado (ORP)</t>
  </si>
  <si>
    <t>Execução (EXE)</t>
  </si>
  <si>
    <t>Taxa de Execução (EXE/ORP)</t>
  </si>
  <si>
    <t>Administração
 Direta</t>
  </si>
  <si>
    <t>Fundos e Serviços Autónomos</t>
  </si>
  <si>
    <t>Total Geral</t>
  </si>
  <si>
    <t>Clas.Econ.</t>
  </si>
  <si>
    <t>Designação</t>
  </si>
  <si>
    <t>TOTAL GERAL</t>
  </si>
  <si>
    <t>01 - Receitas</t>
  </si>
  <si>
    <t>01.01</t>
  </si>
  <si>
    <t>Impostos</t>
  </si>
  <si>
    <t>01.01.01</t>
  </si>
  <si>
    <t>Impostos sobre o rendimento (IUR)</t>
  </si>
  <si>
    <t>01.01.01.01</t>
  </si>
  <si>
    <t>Pessoas singulares</t>
  </si>
  <si>
    <t>01.01.01.02</t>
  </si>
  <si>
    <t>Pessoas colectivas</t>
  </si>
  <si>
    <t>01.01.02</t>
  </si>
  <si>
    <t>Outros impostos directos</t>
  </si>
  <si>
    <t>01.01.02.01</t>
  </si>
  <si>
    <t>Tributo Especial Unificado</t>
  </si>
  <si>
    <t>01.01.02.02</t>
  </si>
  <si>
    <t>Taxa de Incêndio</t>
  </si>
  <si>
    <t>01.01.03</t>
  </si>
  <si>
    <t xml:space="preserve">Imposto sobre o Património </t>
  </si>
  <si>
    <t>01.01.03.01</t>
  </si>
  <si>
    <t>Imposto único sobre o património</t>
  </si>
  <si>
    <t>01.01.03.01.01</t>
  </si>
  <si>
    <t>01.01.03.01.02</t>
  </si>
  <si>
    <t>01.01.03.02</t>
  </si>
  <si>
    <t>Outros impostos correntes sobre o património</t>
  </si>
  <si>
    <t>01.01.03.02.01</t>
  </si>
  <si>
    <t>01.01.03.02.02</t>
  </si>
  <si>
    <t>01.01.04</t>
  </si>
  <si>
    <t>Impostos sobre bens e serviços</t>
  </si>
  <si>
    <t>01.01.04.01</t>
  </si>
  <si>
    <t>Sobre bens e serviços</t>
  </si>
  <si>
    <t>01.01.04.01.01</t>
  </si>
  <si>
    <t>Imposto sobre o valor acrescentado (IVA)</t>
  </si>
  <si>
    <t>DGA</t>
  </si>
  <si>
    <t>DGCI</t>
  </si>
  <si>
    <t>01.01.04.02</t>
  </si>
  <si>
    <t>Sobre o consumo</t>
  </si>
  <si>
    <t>01.01.04.02.01</t>
  </si>
  <si>
    <t>Imposto sobre consumos especiais</t>
  </si>
  <si>
    <t>01.01.04.02.02</t>
  </si>
  <si>
    <t>Taxa de tabaco</t>
  </si>
  <si>
    <t>01.01.04.03</t>
  </si>
  <si>
    <t>Impostos cobrados por outras entidades</t>
  </si>
  <si>
    <t>01.01.04.04</t>
  </si>
  <si>
    <t>Impostos diversos sobre serviços</t>
  </si>
  <si>
    <t>01.01.04.04.01</t>
  </si>
  <si>
    <t>Imposto de turismo</t>
  </si>
  <si>
    <t>01.01.04.04.02</t>
  </si>
  <si>
    <t>Contribuição Turistica</t>
  </si>
  <si>
    <t>01.01.04.04.09</t>
  </si>
  <si>
    <t>Outros diversos</t>
  </si>
  <si>
    <t>01.01.04.05</t>
  </si>
  <si>
    <t>Outros impostos</t>
  </si>
  <si>
    <t>01.01.04.05.01</t>
  </si>
  <si>
    <t>Imposto de circulação de veículos automóveis</t>
  </si>
  <si>
    <t>01.01.04.05.02</t>
  </si>
  <si>
    <t>Taxa ecológica</t>
  </si>
  <si>
    <t>01.01.04.05.03</t>
  </si>
  <si>
    <t>Taxa estatística aduaneira</t>
  </si>
  <si>
    <t>01.01.04.06</t>
  </si>
  <si>
    <t>Outros impostos diversos sobre bens e serviços</t>
  </si>
  <si>
    <t>01.01.05</t>
  </si>
  <si>
    <t>Imposto sobre transacções internacionais</t>
  </si>
  <si>
    <t>01.01.05.01</t>
  </si>
  <si>
    <t>Direitos de importação</t>
  </si>
  <si>
    <t>01.01.05.02</t>
  </si>
  <si>
    <t>Taxa comunitária CEDEAO</t>
  </si>
  <si>
    <t>01.01.05.04</t>
  </si>
  <si>
    <t>Serviços de importação – exportação</t>
  </si>
  <si>
    <t>01.01.06</t>
  </si>
  <si>
    <t>01.01.06.01.01</t>
  </si>
  <si>
    <t>Imposto de selo</t>
  </si>
  <si>
    <t>01.01.06.01.02</t>
  </si>
  <si>
    <t>Selo de verba</t>
  </si>
  <si>
    <t>Outros</t>
  </si>
  <si>
    <t>01.01.06.02</t>
  </si>
  <si>
    <t>Imposto especial sobre jogos</t>
  </si>
  <si>
    <t>01.02</t>
  </si>
  <si>
    <t>Segurança Social</t>
  </si>
  <si>
    <t>01.02.01</t>
  </si>
  <si>
    <t>Contribuições para a segurança social</t>
  </si>
  <si>
    <t>01.02.01.01</t>
  </si>
  <si>
    <t>Taxa social única</t>
  </si>
  <si>
    <t>01.02.01.02</t>
  </si>
  <si>
    <t>Contribuições para a Caixa de Aposentações e Pensões</t>
  </si>
  <si>
    <t>01.02.01.03</t>
  </si>
  <si>
    <t>Contribuição para a previdência social</t>
  </si>
  <si>
    <t>01.02.01.04</t>
  </si>
  <si>
    <t>Contrapartidas financeiras de organismos da segurança social Estrangeiras</t>
  </si>
  <si>
    <t>01.02.01.09</t>
  </si>
  <si>
    <t>Outras contribuições</t>
  </si>
  <si>
    <t>01.03</t>
  </si>
  <si>
    <t xml:space="preserve">Transferências </t>
  </si>
  <si>
    <t>01.03.01</t>
  </si>
  <si>
    <t>De Governos estrangeiros</t>
  </si>
  <si>
    <t>01.03.01.01</t>
  </si>
  <si>
    <t>Correntes</t>
  </si>
  <si>
    <t>01.03.01.01.01</t>
  </si>
  <si>
    <t>Ajuda orçamental</t>
  </si>
  <si>
    <t>01.03.01.01.02</t>
  </si>
  <si>
    <t>Ajuda alimentar</t>
  </si>
  <si>
    <t>01.03.01.01.03</t>
  </si>
  <si>
    <t>Donativos directos</t>
  </si>
  <si>
    <t>01.03.01.01.09</t>
  </si>
  <si>
    <t>Outras</t>
  </si>
  <si>
    <t>01.03.01.02</t>
  </si>
  <si>
    <t>Capital</t>
  </si>
  <si>
    <t>01.03.01.02.01</t>
  </si>
  <si>
    <t>01.03.01.02.02</t>
  </si>
  <si>
    <t>01.03.01.02.03</t>
  </si>
  <si>
    <t>01.03.01.02.09</t>
  </si>
  <si>
    <t>01.03.02</t>
  </si>
  <si>
    <t>De Organizações internacionais</t>
  </si>
  <si>
    <t>01.03.02.01</t>
  </si>
  <si>
    <t>01.03.02.02</t>
  </si>
  <si>
    <t>01.03.03</t>
  </si>
  <si>
    <t>Das administrações públicas</t>
  </si>
  <si>
    <t>01.03.03.01</t>
  </si>
  <si>
    <t>01.03.03.01.01</t>
  </si>
  <si>
    <t>Administração Central</t>
  </si>
  <si>
    <t>01.03.03.01.02</t>
  </si>
  <si>
    <t>Administração Local</t>
  </si>
  <si>
    <t>01.03.03.01.03</t>
  </si>
  <si>
    <t>Transferencias Correntes De Fundos E Serviços Autónomos</t>
  </si>
  <si>
    <t>01.03.03.01.09</t>
  </si>
  <si>
    <t>01.03.03.02</t>
  </si>
  <si>
    <t>01.04</t>
  </si>
  <si>
    <t>Outras receitas</t>
  </si>
  <si>
    <t>01.04.01</t>
  </si>
  <si>
    <t xml:space="preserve">Rendimentos de propriedade </t>
  </si>
  <si>
    <t>01.04.01.01</t>
  </si>
  <si>
    <t>Juros</t>
  </si>
  <si>
    <t>01.04.01.02</t>
  </si>
  <si>
    <t>Dividendos</t>
  </si>
  <si>
    <t>01.04.01.03</t>
  </si>
  <si>
    <t>Dividendos de quase sociedades</t>
  </si>
  <si>
    <t>01.04.01.04</t>
  </si>
  <si>
    <t>Receitas provenientes de reservas técnicas</t>
  </si>
  <si>
    <t>01.04.01.05</t>
  </si>
  <si>
    <t>Rendas</t>
  </si>
  <si>
    <t>01.04.01.05.01</t>
  </si>
  <si>
    <t>De concessões aeroportuárias</t>
  </si>
  <si>
    <t>01.04.01.05.02</t>
  </si>
  <si>
    <t>De concessões portuárias</t>
  </si>
  <si>
    <t>01.04.01.05.03</t>
  </si>
  <si>
    <t>De outras concessões</t>
  </si>
  <si>
    <t>01.04.01.05.04</t>
  </si>
  <si>
    <t>De terrenos</t>
  </si>
  <si>
    <t>01.04.01.05.05</t>
  </si>
  <si>
    <t>De habitações</t>
  </si>
  <si>
    <t>01.04.01.05.06</t>
  </si>
  <si>
    <t>De edifícios</t>
  </si>
  <si>
    <t>01.04.01.05.07</t>
  </si>
  <si>
    <t>Outras rendas</t>
  </si>
  <si>
    <t>01.04.01.05.09</t>
  </si>
  <si>
    <t>Outros rendimentos de propriedade</t>
  </si>
  <si>
    <t>01.04.02</t>
  </si>
  <si>
    <t>Venda de bens e serviços</t>
  </si>
  <si>
    <t>01.04.02.01</t>
  </si>
  <si>
    <t>Venda de bens correntes</t>
  </si>
  <si>
    <t>01.04.02.01.01</t>
  </si>
  <si>
    <t>Mercadorias</t>
  </si>
  <si>
    <t>01.04.02.01.02</t>
  </si>
  <si>
    <t>Bens inutilizados</t>
  </si>
  <si>
    <t>01.04.02.01.03</t>
  </si>
  <si>
    <t>Publicações e impressos</t>
  </si>
  <si>
    <t>01.04.02.01.04</t>
  </si>
  <si>
    <t>Bens e resíduos e materiais recuperados</t>
  </si>
  <si>
    <t>01.04.02.01.05</t>
  </si>
  <si>
    <t>Embalagens e vasilhame</t>
  </si>
  <si>
    <t>01.04.02.01.06</t>
  </si>
  <si>
    <t>Venda de medicamentos</t>
  </si>
  <si>
    <t>01.04.02.01.07</t>
  </si>
  <si>
    <t>Venda de água</t>
  </si>
  <si>
    <t>01.04.02.01.09</t>
  </si>
  <si>
    <t>01.04.02.02</t>
  </si>
  <si>
    <t>Taxas de Prestação de Serviços</t>
  </si>
  <si>
    <t>01.04.02.02.01</t>
  </si>
  <si>
    <t>Prestação de serviços</t>
  </si>
  <si>
    <t>01.04.02.02.01.00.01</t>
  </si>
  <si>
    <t>Taxas de serviços de passaportes</t>
  </si>
  <si>
    <t>01.04.02.02.01.00.02</t>
  </si>
  <si>
    <t>Taxas de serviços agrícolas e pecuários</t>
  </si>
  <si>
    <t>01.04.02.02.01.00.03</t>
  </si>
  <si>
    <t>Taxas de serviços de sanidade</t>
  </si>
  <si>
    <t>01.04.02.02.01.00.04</t>
  </si>
  <si>
    <t>Taxas de serviços policiais</t>
  </si>
  <si>
    <t>01.04.02.02.01.00.05</t>
  </si>
  <si>
    <t>Taxas de serviços de viação</t>
  </si>
  <si>
    <t>01.04.02.02.01.00.06</t>
  </si>
  <si>
    <t>Taxa de serviço de manutenção rodoviária</t>
  </si>
  <si>
    <t>01.04.02.02.01.00.07</t>
  </si>
  <si>
    <t>Taxas de serviços de comércio</t>
  </si>
  <si>
    <t>01.04.02.02.01.00.08</t>
  </si>
  <si>
    <t>Taxas de exploração de água</t>
  </si>
  <si>
    <t>01.04.02.02.01.00.09</t>
  </si>
  <si>
    <t>Taxas de serviços de secretaria</t>
  </si>
  <si>
    <t>01.04.02.02.01.01.00</t>
  </si>
  <si>
    <t>Taxas de licenças de loteamento, de execução de obras de particulares, da utilização da via pública por motivos de obras e de utilização de edificios</t>
  </si>
  <si>
    <t>01.04.02.02.01.01.01</t>
  </si>
  <si>
    <t>Taxas de construção, manutenção ou reforço de infraestrutura urbanisticas e de saneamento</t>
  </si>
  <si>
    <t>01.04.02.02.01.01.02</t>
  </si>
  <si>
    <t>Taxas de ocupação do dominio público e aproveitamento dos bens utilização</t>
  </si>
  <si>
    <t>01.04.02.02.01.01.03</t>
  </si>
  <si>
    <t>Taxa de ocupação e utilização de locais reservados nos mercados e feiras</t>
  </si>
  <si>
    <t>01.04.02.02.01.01.04</t>
  </si>
  <si>
    <t>Taxa de aferição de pesos, medidas e aparelhos de medição</t>
  </si>
  <si>
    <t>01.04.02.02.01.01.05</t>
  </si>
  <si>
    <t>Taxa de estacionamento de veículos em parques ou outros locais a esse fim destinado</t>
  </si>
  <si>
    <t>01.04.02.02.01.01.06</t>
  </si>
  <si>
    <t>Taxa de licenciamento de sanitários das instalações</t>
  </si>
  <si>
    <t>01.04.02.02.01.02.05</t>
  </si>
  <si>
    <t>Taxa pela extracção de materiais inertes em explorações particulares a céu aberto</t>
  </si>
  <si>
    <t>01.04.02.02.01.03.04</t>
  </si>
  <si>
    <t>Taxa pela emissão de outras licenças não previstas nas rubricas anteriores</t>
  </si>
  <si>
    <t>01.04.02.02.01.04</t>
  </si>
  <si>
    <t>Taxa De Segurança Aeroportuária</t>
  </si>
  <si>
    <t>01.04.02.02.01.07</t>
  </si>
  <si>
    <t>Taxa Turistico</t>
  </si>
  <si>
    <t>01.04.02.02.01.01.07</t>
  </si>
  <si>
    <t>Taxa de serviços de publicidade com fins comerciais</t>
  </si>
  <si>
    <t>01.04.02.02.01.01.08</t>
  </si>
  <si>
    <t>Taxa de autorização de venda ambulante nas vias e recintos públicos</t>
  </si>
  <si>
    <t>01.04.02.02.01.01.09</t>
  </si>
  <si>
    <t>Taxa de serviço de enterramento, concessão de terrenos e uso de jazigos, de ossários e de outras instalações em cemiterio municipais</t>
  </si>
  <si>
    <t>01.04.02.02.01.02.00</t>
  </si>
  <si>
    <t>Taxa de registro e licenças de caes</t>
  </si>
  <si>
    <t>01.04.02.02.01.02.01</t>
  </si>
  <si>
    <t>Taxa pela utilização de matadouros e talhos municipais</t>
  </si>
  <si>
    <t>01.04.02.02.01.02.02</t>
  </si>
  <si>
    <t>Taxa pela utilização de quaisquer instalações destinadas ao conforto, comodidade ou recreio público</t>
  </si>
  <si>
    <t>01.04.02.02.01.02.03</t>
  </si>
  <si>
    <t>Taxa de comparticipação dos proprietários de solos urbanos nos custos da urbanização</t>
  </si>
  <si>
    <t>01.04.02.02.01.02.04</t>
  </si>
  <si>
    <t>Taxa pela comparticipação dos proprietários de imoveis em areas urbanizadas nos custos de conservação dos espaços públicos</t>
  </si>
  <si>
    <t>01.04.02.02.01.02.06</t>
  </si>
  <si>
    <t>Taxa pela concessão de licenças de obras no solo e subsolo do dominio público municipal</t>
  </si>
  <si>
    <t>01.04.02.02.01.02.07</t>
  </si>
  <si>
    <t>Taxa pela ocupação ou utilização do solo, subsolo e espaço aereo de dominio municipal</t>
  </si>
  <si>
    <t>01.04.02.02.01.02.08</t>
  </si>
  <si>
    <t>Taxa pelo aproveitamento dos bens de utilidade pública situados no solo, subsolo e espaço aereo do dominio municipal</t>
  </si>
  <si>
    <t>01.04.02.02.01.02.09</t>
  </si>
  <si>
    <t>Taxa pela instalação de antenas parabólicas</t>
  </si>
  <si>
    <t>01.04.02.02.01.03.00</t>
  </si>
  <si>
    <t>Taxa pela instalação de antenas de operadores de telecomunicação moveis</t>
  </si>
  <si>
    <t>01.04.02.02.01.03.01</t>
  </si>
  <si>
    <t>Taxa pela prestação de serviços ao público por unidades organicos, funcionarios ou agente</t>
  </si>
  <si>
    <t>01.04.02.02.01.03.02</t>
  </si>
  <si>
    <t>Taxa pela conservação e tratamento de esgotos</t>
  </si>
  <si>
    <t>01.04.02.02.01.03.03</t>
  </si>
  <si>
    <t>Taxa de serviço de licenciamento de alambiques</t>
  </si>
  <si>
    <t>01.04.02.02.01.08</t>
  </si>
  <si>
    <t>Taxa De Compensação Equitativa Pela Cópia Privada</t>
  </si>
  <si>
    <t>01.04.02.02.01.09.09</t>
  </si>
  <si>
    <t>Outras taxas diversas</t>
  </si>
  <si>
    <t>01.04.02.02.01.10</t>
  </si>
  <si>
    <t xml:space="preserve">Taxa De Segurança Maritima  </t>
  </si>
  <si>
    <t>01.04.02.02.01.11</t>
  </si>
  <si>
    <t>Taxa Específica sobre Tabaco</t>
  </si>
  <si>
    <t>01.04.02.02.01.12</t>
  </si>
  <si>
    <t>Taxa de Serviço de Título de Residência de Estrangeiro</t>
  </si>
  <si>
    <t>01.04.02.02.01.13</t>
  </si>
  <si>
    <t>Taxa de Vistoria de Abertura e Renovação</t>
  </si>
  <si>
    <t>01.04.02.02.01.14</t>
  </si>
  <si>
    <t>Declaração ou Emissão de  Títulos</t>
  </si>
  <si>
    <t>01.04.02.02.01.17</t>
  </si>
  <si>
    <t>Taxa de Licença de Uso e Porte de Armas</t>
  </si>
  <si>
    <t>01.04.02.02.02</t>
  </si>
  <si>
    <t>Emolumentos e custas</t>
  </si>
  <si>
    <t>01.04.02.02.02.01</t>
  </si>
  <si>
    <t>Emolumentos de portos e capitanias</t>
  </si>
  <si>
    <t>01.04.02.02.02.02</t>
  </si>
  <si>
    <t>Emolumentos judiciais</t>
  </si>
  <si>
    <t>01.04.02.02.02.03</t>
  </si>
  <si>
    <t>Emolumentos dos registos e notariado</t>
  </si>
  <si>
    <t>01.04.02.02.02.09</t>
  </si>
  <si>
    <t>Outros emolumentos e custas</t>
  </si>
  <si>
    <t>01.04.02.03</t>
  </si>
  <si>
    <t>Taxas de outros serviços</t>
  </si>
  <si>
    <t>01.04.02.03.01</t>
  </si>
  <si>
    <t>Serviços medico hospitalares</t>
  </si>
  <si>
    <t>01.04.02.03.02</t>
  </si>
  <si>
    <t>Serviços das oficinas do Estado</t>
  </si>
  <si>
    <t>01.04.02.03.03</t>
  </si>
  <si>
    <t>Serviços dos recursos agro-florestais</t>
  </si>
  <si>
    <t>01.04.02.03.09</t>
  </si>
  <si>
    <t>01.04.02.04</t>
  </si>
  <si>
    <t>Emolumentos pessoais</t>
  </si>
  <si>
    <t>01.04.02.04.01</t>
  </si>
  <si>
    <t>Serviços de portos e capitania</t>
  </si>
  <si>
    <t>01.04.02.04.02</t>
  </si>
  <si>
    <t>Serviços de justiça</t>
  </si>
  <si>
    <t>01.04.02.04.03</t>
  </si>
  <si>
    <t>Serviços dos registos e notariado</t>
  </si>
  <si>
    <t>01.04.02.04.04</t>
  </si>
  <si>
    <t>Serviços judiciais do contencioso aduaneiro</t>
  </si>
  <si>
    <t>01.04.02.04.05</t>
  </si>
  <si>
    <t>Custas judiciais</t>
  </si>
  <si>
    <t>01.04.02.04.06</t>
  </si>
  <si>
    <t>Serviços aduaneiros e guarda-fiscal</t>
  </si>
  <si>
    <t>01.04.02.04.07</t>
  </si>
  <si>
    <t>Serviços de administração financeira</t>
  </si>
  <si>
    <t>01.04.02.04.08</t>
  </si>
  <si>
    <t>Serviços de polícia e fronteiras</t>
  </si>
  <si>
    <t>01.04.02.04.09</t>
  </si>
  <si>
    <t>Serviços diversos</t>
  </si>
  <si>
    <t>01.04.03</t>
  </si>
  <si>
    <t>Multas e outras penalidades</t>
  </si>
  <si>
    <t>01.04.03.01</t>
  </si>
  <si>
    <t>Multas por infracções ao código da estrada</t>
  </si>
  <si>
    <t>01.04.03.02</t>
  </si>
  <si>
    <t>Multas por proibição de entrada de menores em locais de diversão nocturna</t>
  </si>
  <si>
    <t>01.04.03.03</t>
  </si>
  <si>
    <t>Multas aplicadas pelos tribunais nos processos fiscais e aduaneiros</t>
  </si>
  <si>
    <t>01.04.03.04</t>
  </si>
  <si>
    <t>Taxa de relaxe</t>
  </si>
  <si>
    <t>01.04.03.05</t>
  </si>
  <si>
    <t>Multas por infracções ao código de posturas municipais</t>
  </si>
  <si>
    <t>01.04.03.06</t>
  </si>
  <si>
    <t>Juros de mora</t>
  </si>
  <si>
    <t>01.04.03.07</t>
  </si>
  <si>
    <t>01.04.03.08</t>
  </si>
  <si>
    <t>Coimas</t>
  </si>
  <si>
    <t>01.04.03.09</t>
  </si>
  <si>
    <t>01.04.04</t>
  </si>
  <si>
    <t>Outras Transferências</t>
  </si>
  <si>
    <t>01.04.04.01</t>
  </si>
  <si>
    <t>01.04.04.02</t>
  </si>
  <si>
    <t>01.04.04.03</t>
  </si>
  <si>
    <t>Serviços consulares</t>
  </si>
  <si>
    <t>01.04.05</t>
  </si>
  <si>
    <t>Outras receitas diversas e não especificadas</t>
  </si>
  <si>
    <t>01.04.05.01</t>
  </si>
  <si>
    <t>Receitas do totoloto nacional</t>
  </si>
  <si>
    <t>01.04.05.02</t>
  </si>
  <si>
    <t>Reposições não abatidas nos pagamentos</t>
  </si>
  <si>
    <t>01.04.05.03</t>
  </si>
  <si>
    <t>Devoluções</t>
  </si>
  <si>
    <t>01.04.05.09</t>
  </si>
  <si>
    <t>Outras receitas diversas não especificadas</t>
  </si>
  <si>
    <t>Ativos Não Financeiros</t>
  </si>
  <si>
    <t>03.01</t>
  </si>
  <si>
    <t>Activos Não Financeiros</t>
  </si>
  <si>
    <t>03.01.01</t>
  </si>
  <si>
    <t>Activos Fixos</t>
  </si>
  <si>
    <t>03.01.01.01.01.01.02</t>
  </si>
  <si>
    <t>Residências Civis - Vendas</t>
  </si>
  <si>
    <t>03.01.01.01.01.02.02</t>
  </si>
  <si>
    <t>Residências Militares - Vendas</t>
  </si>
  <si>
    <t>03.01.01.01.06.02</t>
  </si>
  <si>
    <t>Outras Construções - Vendas</t>
  </si>
  <si>
    <t>03.01.01.02.01.01.02</t>
  </si>
  <si>
    <t>Viaturas Ligeiras de Passageiros - Vendas</t>
  </si>
  <si>
    <t>03.01.01.02.01.06.02</t>
  </si>
  <si>
    <t>Motos e Motociclos - Vendas</t>
  </si>
  <si>
    <t>03.01.01.02.01.07.02</t>
  </si>
  <si>
    <t>Barcos - Vendas</t>
  </si>
  <si>
    <t>03.01.01.02.01.08.02</t>
  </si>
  <si>
    <t>Aviões - Vendas</t>
  </si>
  <si>
    <t>03.01.01.02.01.09.02</t>
  </si>
  <si>
    <t>Outros Materiais de Transporte - Vendas</t>
  </si>
  <si>
    <t>03.01.01.02.03.02</t>
  </si>
  <si>
    <t>Equipamento Administrativo - Vendas</t>
  </si>
  <si>
    <t>03.01.01.02.04.02</t>
  </si>
  <si>
    <t>Outra Maquinaria e Equipamento - Vendas</t>
  </si>
  <si>
    <t>03.01.02</t>
  </si>
  <si>
    <t xml:space="preserve">Existências </t>
  </si>
  <si>
    <t>03.01.02.02.04.02</t>
  </si>
  <si>
    <t>Mercadorias - Vendas</t>
  </si>
  <si>
    <t>03.01.03</t>
  </si>
  <si>
    <t>Valores</t>
  </si>
  <si>
    <t>03.01.03.02</t>
  </si>
  <si>
    <t>Valores - Vendas</t>
  </si>
  <si>
    <t>03.01.04</t>
  </si>
  <si>
    <t>Recursos naturais</t>
  </si>
  <si>
    <t>03.01.04.01.01.02</t>
  </si>
  <si>
    <t>Terrenos Do Domínio Público - Vendas</t>
  </si>
  <si>
    <t>03.01.04.04.01.02</t>
  </si>
  <si>
    <t>Propriedade Industrial E Outros Direito-Vendas</t>
  </si>
  <si>
    <t>03.01.04.01.02.02</t>
  </si>
  <si>
    <t>Terrenos Do Domínio Privado - Vendas</t>
  </si>
  <si>
    <t>Total</t>
  </si>
  <si>
    <t>Mapa II - Despesas por Natureza do Programa segundo a Classificação Económica</t>
  </si>
  <si>
    <t>Total Orçamento Inicial (OI)</t>
  </si>
  <si>
    <t>Orçamento Reprogramado (ORP)</t>
  </si>
  <si>
    <t>Programa de Investimento</t>
  </si>
  <si>
    <t>Programa Finalístico</t>
  </si>
  <si>
    <t>Programa de Gestão e Apoio Administrativo</t>
  </si>
  <si>
    <t>02.01-Despesas com pessoal</t>
  </si>
  <si>
    <t>02.01.01.01.01-Pessoal Dos Quadros Especiais</t>
  </si>
  <si>
    <t>02.01.01.01.02-Pessoal Do Quadro</t>
  </si>
  <si>
    <t>02.01.01.01.03-Pessoal Contratado</t>
  </si>
  <si>
    <t>02.01.01.01.04-Pessoal Em Regime De Avença</t>
  </si>
  <si>
    <t>02.01.01.01.09-Pessoal Em Qualquer Outra Situação</t>
  </si>
  <si>
    <t>02.01.01.02.01-Gratificações Permanentes</t>
  </si>
  <si>
    <t>02.01.01.02.02-Subsídios Permanentes</t>
  </si>
  <si>
    <t>02.01.01.02.03-Despesas De Representação</t>
  </si>
  <si>
    <t>02.01.01.02.04-Gratificações Eventuais</t>
  </si>
  <si>
    <t>02.01.01.02.05-Horas Extraordinárias</t>
  </si>
  <si>
    <t>02.01.01.02.06-Alimentação E Alojamento</t>
  </si>
  <si>
    <t>02.01.01.02.07-Formação</t>
  </si>
  <si>
    <t>02.01.01.02.08-Subsídio De Instalação</t>
  </si>
  <si>
    <t>02.01.01.02.09-Outros Suplementos E Abonos</t>
  </si>
  <si>
    <t>02.01.01.03.01-Aumentos Salariais</t>
  </si>
  <si>
    <t>02.01.01.03.02.01-Recrutamentos E Nomeações</t>
  </si>
  <si>
    <t>02.01.01.03.02.02-Recrutamentos E Nomeações Em Curso</t>
  </si>
  <si>
    <t>02.01.01.03.03-Progressões</t>
  </si>
  <si>
    <t>02.01.01.03.04-Reclassificações</t>
  </si>
  <si>
    <t>02.01.01.03.05-Reingressos</t>
  </si>
  <si>
    <t>02.01.01.03.06-Promoções</t>
  </si>
  <si>
    <t>02.01.02.01.01-Contribuições Para A Segurança Social</t>
  </si>
  <si>
    <t>02.01.02.01.02-Encargos Com A Saúde</t>
  </si>
  <si>
    <t>02.01.02.01.03-Abono De Família</t>
  </si>
  <si>
    <t>02.01.02.01.04-Seguros De Acidentes No Trabalho</t>
  </si>
  <si>
    <t>02.01.02.01.09-Encargos Diversos De Segurança Social</t>
  </si>
  <si>
    <t>02.01-Despesas com pessoal Total</t>
  </si>
  <si>
    <t>02.02-Aquisição de bens e serviços</t>
  </si>
  <si>
    <t>02.02.01.00.01-Matérias Primas E Subsidiárias</t>
  </si>
  <si>
    <t>02.02.01.00.02-Medicamentos</t>
  </si>
  <si>
    <t>02.02.01.00.03-Produtos Alimentares</t>
  </si>
  <si>
    <t>02.02.01.00.04-Roupa  Vestuário E Calçado</t>
  </si>
  <si>
    <t>02.02.01.00.05-Material De Escritório</t>
  </si>
  <si>
    <t>02.02.01.00.06-Material De Consumo Clínico</t>
  </si>
  <si>
    <t>02.02.01.00.07-Munições  Explosivos E Outro Mat Militar</t>
  </si>
  <si>
    <t>02.02.01.00.08-Material De Educação, Cultura E Recreio</t>
  </si>
  <si>
    <t>02.02.01.00.09-Material De Transporte - Peças</t>
  </si>
  <si>
    <t>02.02.01.01.00-Livros E Documentação Técnica</t>
  </si>
  <si>
    <t>02.02.01.01.01-Artigos Honoríficos E De Decoração</t>
  </si>
  <si>
    <t>02.02.01.01.02-Combustíveis E Lubrificantes</t>
  </si>
  <si>
    <t>02.02.01.01.03-Material De Limpeza, Higiene E Conforto</t>
  </si>
  <si>
    <t>02.02.01.01.04-Material De Conservação E Reparação</t>
  </si>
  <si>
    <t>02.02.01.01.05-Publicidade Dos Atos E Decisões Administrativas</t>
  </si>
  <si>
    <t>02.02.01.01.07-Materiais De Publicidade E Propaganda</t>
  </si>
  <si>
    <t>02.02.01.09.09-Outros Bens</t>
  </si>
  <si>
    <t>02.02.02.00.01-Rendas E Alugueres</t>
  </si>
  <si>
    <t>02.02.02.00.02-Conservação E Reparação De Bens</t>
  </si>
  <si>
    <t>02.02.02.00.03-Comunicações</t>
  </si>
  <si>
    <t>02.02.02.00.04-Transportes</t>
  </si>
  <si>
    <t>02.02.02.00.05-Água</t>
  </si>
  <si>
    <t>02.02.02.00.06-Energia Elétrica</t>
  </si>
  <si>
    <t>02.02.02.00.07-Publicidade E Propaganda</t>
  </si>
  <si>
    <t>02.02.02.00.08-Representação Dos Serviços</t>
  </si>
  <si>
    <t>02.02.02.00.09-Deslocação E Estadas</t>
  </si>
  <si>
    <t>02.02.02.01.00-Vigilância E Segurança</t>
  </si>
  <si>
    <t>02.02.02.01.01-Limpeza  Higiene E Conforto</t>
  </si>
  <si>
    <t>02.02.02.01.02-Honorários</t>
  </si>
  <si>
    <t>02.02.02.01.03.01-Assistência Técnica - Residentes</t>
  </si>
  <si>
    <t>02.02.02.01.03.02-Assistência Técnica - Não Residentes</t>
  </si>
  <si>
    <t>02.02.02.01.04-Outros Encargos Da Dívida</t>
  </si>
  <si>
    <t>02.02.02.01.05-Comissões E Serviços Financeiros</t>
  </si>
  <si>
    <t>02.02.02.09.01-Formação</t>
  </si>
  <si>
    <t>02.02.02.09.02-Seminários, Exposições E Similares</t>
  </si>
  <si>
    <t>02.02.02.09.09-Outros Serviços</t>
  </si>
  <si>
    <t>02.02-Aquisição de bens e serviços Total</t>
  </si>
  <si>
    <t>02.04-Juros e outros encargos</t>
  </si>
  <si>
    <t>02.04.01-Juros da dívida externa</t>
  </si>
  <si>
    <t>02.04.02-Juros Da Dívida Interna</t>
  </si>
  <si>
    <t>02.04.03-Outros encargos</t>
  </si>
  <si>
    <t>02.04-Juros e outros encargos Total</t>
  </si>
  <si>
    <t>02.05-Subsidíos</t>
  </si>
  <si>
    <t>02.05.01.01-Subsidíos Empresas Públicas Não Financeiras</t>
  </si>
  <si>
    <t>02.05.02.01-Subsidíos A Empresas Privadas Não Financeiras</t>
  </si>
  <si>
    <t>02.05-Subsidíos Total</t>
  </si>
  <si>
    <t>02.06-Transferências</t>
  </si>
  <si>
    <t>02.06.01.01-Transferências Correntes</t>
  </si>
  <si>
    <t>02.06.01.09.01-Outros Transferências Correntes</t>
  </si>
  <si>
    <t>02.06.01.09.03-Id Outros Transferências</t>
  </si>
  <si>
    <t>02.06.02.01.01-Quotas A Organismos Internacionais Correntes</t>
  </si>
  <si>
    <t>02.06.02.01.09-Outros Organismos Internacionais - Correntes</t>
  </si>
  <si>
    <t>02.06.03.01.01-Fundos E Serviços Autónomos Corrente</t>
  </si>
  <si>
    <t>02.06.03.01.02-Municipios Corrente</t>
  </si>
  <si>
    <t>02.06.03.01.03-Embaixadas E Serviços Consulares Corrente</t>
  </si>
  <si>
    <t>02.06.03.01.09-Outras Transferências Administrações Públicas Corr</t>
  </si>
  <si>
    <t>02.06.03.02.01-Fundos E Serviços Autónomos Capital</t>
  </si>
  <si>
    <t>02.06.03.02.02-Municípios Capital</t>
  </si>
  <si>
    <t>02.06.03.02.09-Outras Transferencias A Administração Pública De Capital</t>
  </si>
  <si>
    <t>02.06.09.02.09-Outras Transferencias</t>
  </si>
  <si>
    <t>02.06-Transferências Total</t>
  </si>
  <si>
    <t>02.07-Benefícios Sociais</t>
  </si>
  <si>
    <t>02.07.01.01.01-Pensões de aposentação</t>
  </si>
  <si>
    <t>02.07.01.01.02-Pensões de sobrevivência</t>
  </si>
  <si>
    <t>02.07.01.01.03-Pensões do regime não contributivo</t>
  </si>
  <si>
    <t>02.07.01.01.04-Pensões de reserva</t>
  </si>
  <si>
    <t>02.07.01.01.05-Pensões de ex-Presidentes</t>
  </si>
  <si>
    <t>02.07.01.01.08-Pensões De Invalidez</t>
  </si>
  <si>
    <t>02.07.01.01.09-Pensões De Velhice</t>
  </si>
  <si>
    <t>02.07.01.02-Benefícios sociais em espécie</t>
  </si>
  <si>
    <t>02.07.02.01.03-Evacuação De Doentes</t>
  </si>
  <si>
    <t>02.07.02.01.09-Outros Benefícios Sociais Em Numerário</t>
  </si>
  <si>
    <t>02.07.02.02-Benefícios Sociais Em Espécie</t>
  </si>
  <si>
    <t>02.07-Benefícios Sociais Total</t>
  </si>
  <si>
    <t>02.08-Outras Despesas</t>
  </si>
  <si>
    <t>02.08.01-Seguros</t>
  </si>
  <si>
    <t>02.08.02.01.01-Transferências A Instituições Sem Fins Lucrativos</t>
  </si>
  <si>
    <t>02.08.02.01.02-Bolsas De Estudo E Outros Benefícios Educacionais</t>
  </si>
  <si>
    <t>02.08.02.01.08-Outras Despesas Diversas Provisionais</t>
  </si>
  <si>
    <t>02.08.02.01.09-Id Outras Correntes</t>
  </si>
  <si>
    <t>02.08.02.02.04-Transferências De Capital  Para As Famílias</t>
  </si>
  <si>
    <t>02.08.02.02.05-Bonificação De Juros</t>
  </si>
  <si>
    <t>02.08.02.02.09-Id Outras Capital</t>
  </si>
  <si>
    <t>02.08.03-Partidos Políticos</t>
  </si>
  <si>
    <t>02.08.04-Organizações Não Governamentais</t>
  </si>
  <si>
    <t>02.08.05.01-Restituições Iur</t>
  </si>
  <si>
    <t>02.08.05.02-Restituições Iva</t>
  </si>
  <si>
    <t>02.08.05.99-Outras Restituições</t>
  </si>
  <si>
    <t>02.08.06-Indemnizações</t>
  </si>
  <si>
    <t>02.08.07-Outras Despesas Residual</t>
  </si>
  <si>
    <t>02.08.08-Dotação Provisional</t>
  </si>
  <si>
    <t>02.08-Outras Despesas Total</t>
  </si>
  <si>
    <t>02-Despesas Total</t>
  </si>
  <si>
    <t>03.01-Activos Não Financeiros</t>
  </si>
  <si>
    <t>03.01.01.01.01.01.01-Residências Civis - Aquisições</t>
  </si>
  <si>
    <t>03.01.01.01.02.01-Edifícios Não Residenciais - Aquisições</t>
  </si>
  <si>
    <t>03.01.01.01.03.01-Edifícios Para Escritórios - Aquisições</t>
  </si>
  <si>
    <t>03.01.01.01.04.01-Edifícios Para Ensino - Aquisições</t>
  </si>
  <si>
    <t>03.01.01.01.06.01-Outras Construções - Aquisições</t>
  </si>
  <si>
    <t>03.01.01.02.01.01.01-Viaturas Ligeiras De Passageiros - Aquisições</t>
  </si>
  <si>
    <t>03.01.01.02.01.02.01-Viaturas Mistas - Aquisições</t>
  </si>
  <si>
    <t>03.01.01.02.01.03.01-Viaturas De Carga - Aquisições</t>
  </si>
  <si>
    <t>03.01.01.02.01.06.01-Motos E Motociclos - Aquisições</t>
  </si>
  <si>
    <t>03.01.01.02.01.07.01-Barcos - Aquisições</t>
  </si>
  <si>
    <t>03.01.01.02.01.09.01-Outros Materiais De Transporte- Aquisição</t>
  </si>
  <si>
    <t>03.01.01.02.02.01-Ferramentas E Utensílios - Aquisições</t>
  </si>
  <si>
    <t>03.01.01.02.03.01-Equipamento Administrativo - Aquisições</t>
  </si>
  <si>
    <t>03.01.01.02.04.01-Outra Maquinaria E Equipamento - Aquisições</t>
  </si>
  <si>
    <t>03.01.01.03.01.01-Animais E Plantações - Aquisições</t>
  </si>
  <si>
    <t>03.01.01.03.02.01-Activos Fixos Intangíveis - Aquisições</t>
  </si>
  <si>
    <t>03.01.01.03.09.01-Id Outros Activos Fixos - Aquisições</t>
  </si>
  <si>
    <t>03.01.04.01.02.01-Terrenos Do Domínio Privado - Aquisições</t>
  </si>
  <si>
    <t>03.01.04.04.02.01-Aplicações Informáticas - Aquisições</t>
  </si>
  <si>
    <t>03.01-Activos Não Financeiros Total</t>
  </si>
  <si>
    <t>Despesas por regularizar</t>
  </si>
  <si>
    <t>Mapa III - Despesas por Natureza do Programa segundo a Classificação Orgânica</t>
  </si>
  <si>
    <t>Presidência Da República</t>
  </si>
  <si>
    <t>OSOB - Assembleia Nacional</t>
  </si>
  <si>
    <t>Osob - Tribunal Constitucional</t>
  </si>
  <si>
    <t>OSOB - Supremo Tribunal De Justiça</t>
  </si>
  <si>
    <t>OSOB - Procuradoria Geral Da Répública</t>
  </si>
  <si>
    <t>OSOB - Tribunal De Contas</t>
  </si>
  <si>
    <t>01.01.07</t>
  </si>
  <si>
    <t>OSOB - Conselho Superior Da Magistratura Judicial</t>
  </si>
  <si>
    <t>01.01.08</t>
  </si>
  <si>
    <t>Osob - Conselho Superior Do Ministério Público</t>
  </si>
  <si>
    <t xml:space="preserve">CHGOV - Gabinete Do Primeiro Ministro </t>
  </si>
  <si>
    <t>01.02.02</t>
  </si>
  <si>
    <t>CHGOV - Gabinete Do Vice Primeiro Ministro</t>
  </si>
  <si>
    <t>01.02.04</t>
  </si>
  <si>
    <t xml:space="preserve">CHGOV - Ministro Dos Assuntos Parlamentares e da  Presidência Conselho Ministro   </t>
  </si>
  <si>
    <t>01.02.07</t>
  </si>
  <si>
    <t>CHGOV - Ministro Adjunto do Primeiro-Ministro para a Juventude e Desporto</t>
  </si>
  <si>
    <t>GOV - Ministério Das Finanças e do Fomento Empresarial</t>
  </si>
  <si>
    <t>GOV -  Ministério Da Economia Digital</t>
  </si>
  <si>
    <t>GOV - Ministério Da Familia, Inclusão e Desenvolvimento Social</t>
  </si>
  <si>
    <t>01.03.04</t>
  </si>
  <si>
    <t>GOV - Ministério Da Defesa Nacional</t>
  </si>
  <si>
    <t>01.03.05</t>
  </si>
  <si>
    <t>GOV - Ministério Da Coesão Territorial</t>
  </si>
  <si>
    <t>01.03.06</t>
  </si>
  <si>
    <t>GOV - Ministério Dos Negocios Estrangeiros, Cooperação e Integração Regional</t>
  </si>
  <si>
    <t>01.03.07</t>
  </si>
  <si>
    <t xml:space="preserve">GOV - Ministério Das Comunidades </t>
  </si>
  <si>
    <t>01.03.08</t>
  </si>
  <si>
    <t>GOV - Ministério Da Administração Interna</t>
  </si>
  <si>
    <t>01.03.09</t>
  </si>
  <si>
    <t xml:space="preserve">GOV - Ministério Da Justiça </t>
  </si>
  <si>
    <t>01.03.10</t>
  </si>
  <si>
    <t>GOV - Ministério Da Modernização Do Estado E Da Administração Pública</t>
  </si>
  <si>
    <t>01.03.11</t>
  </si>
  <si>
    <t xml:space="preserve">GOV - Ministério Da Educação </t>
  </si>
  <si>
    <t>01.03.12</t>
  </si>
  <si>
    <t xml:space="preserve">GOV - Ministério Da Saúde </t>
  </si>
  <si>
    <t>01.03.13</t>
  </si>
  <si>
    <t>GOV - Ministério Da Cultura e das Indústrias Criativas</t>
  </si>
  <si>
    <t>01.03.14</t>
  </si>
  <si>
    <t>GOV - Ministério Do Turismo E Transportes</t>
  </si>
  <si>
    <t>01.03.15</t>
  </si>
  <si>
    <t>Gov - Minisério Do Mar</t>
  </si>
  <si>
    <t>01.03.16</t>
  </si>
  <si>
    <t>GOV - Ministério Da Agricultura e Ambiente</t>
  </si>
  <si>
    <t>01.03.17</t>
  </si>
  <si>
    <t>GOV - Ministério Da Industria, Comércio E Energia</t>
  </si>
  <si>
    <t>01.03.18</t>
  </si>
  <si>
    <t>GOV - Ministério Das Infraestruturas, do Ordenamento do Território e Habitação</t>
  </si>
  <si>
    <t>01.03.19</t>
  </si>
  <si>
    <t>GOV - Comissão De Recenseamento Eleitoral</t>
  </si>
  <si>
    <t>TOTAL</t>
  </si>
  <si>
    <t>Mapa IV - Despesas por Natureza do Programa segundo a Classificação Funcional</t>
  </si>
  <si>
    <t>Taxa de 
Execução (EXE/ORP)</t>
  </si>
  <si>
    <t>07.00.01 - Serviços Públicos Gerais</t>
  </si>
  <si>
    <t>07.00.01.01.01 - Órgãos Executivos E Legislativos</t>
  </si>
  <si>
    <t>07.00.01.01.02 - Administração Financeira E Fiscal</t>
  </si>
  <si>
    <t>07.00.01.01.03 - Negócios Estrangeiros</t>
  </si>
  <si>
    <t>07.00.01.03.01 - Administração de pessoal</t>
  </si>
  <si>
    <t>07.00.01.03.02 - Planeamento global e estatística</t>
  </si>
  <si>
    <t>07.00.01.03.03 - Outros serviços gerais</t>
  </si>
  <si>
    <t>07.00.01.05.00 - ID - serviços públicos gerais</t>
  </si>
  <si>
    <t>07.00.01.06 - Serviços Públicos Gerais não especificados</t>
  </si>
  <si>
    <t>07.00.01.06.00 - Não especificados</t>
  </si>
  <si>
    <t>07.00.01.07.00 - Transacções da dívida pública</t>
  </si>
  <si>
    <t>07.00.01.08.00 - Transferências interinstitucionais</t>
  </si>
  <si>
    <t>07.00.01 - Serviços Públicos Gerais Total</t>
  </si>
  <si>
    <t>07.00.02 - Defesa</t>
  </si>
  <si>
    <t>07.00.02.01.00 - Defesa militar</t>
  </si>
  <si>
    <t>07.00.02.02.00 - Defesa civil</t>
  </si>
  <si>
    <t>07.00.02.05.00 - Defesa- outros não especificados</t>
  </si>
  <si>
    <t>07.00.02 - Defesa Total</t>
  </si>
  <si>
    <t>07.00.03 - Segurança e ordem pública</t>
  </si>
  <si>
    <t>07.00.03.01.00 - Serviços policiais</t>
  </si>
  <si>
    <t>07.00.03.03.00 - Tribunais</t>
  </si>
  <si>
    <t>07.00.03.04.00 - Prisões</t>
  </si>
  <si>
    <t>07.00.03.05.00 - ID - segurança e ordem pública</t>
  </si>
  <si>
    <t>07.00.03.06.00 - Não especificados</t>
  </si>
  <si>
    <t>07.00.03 - Segurança e ordem pública Total</t>
  </si>
  <si>
    <t>07.00.04 - Assuntos económicos</t>
  </si>
  <si>
    <t>07.00.04.01.01 - Economia em geral e comércio</t>
  </si>
  <si>
    <t>07.00.04.01.02 - Assuntos laborais e de emprego</t>
  </si>
  <si>
    <t>07.00.04.02.01 - Agricultura</t>
  </si>
  <si>
    <t>07.00.04.02.02 - Silvicultura</t>
  </si>
  <si>
    <t>07.00.04.02.04 - Pesca</t>
  </si>
  <si>
    <t>07.00.04.02.05 - Pecuária</t>
  </si>
  <si>
    <t>07.00.04.03 - Combustível e energia</t>
  </si>
  <si>
    <t>07.00.04.03.05 - Electricidade</t>
  </si>
  <si>
    <t>07.00.04.03.06 - Energia não eléctrica</t>
  </si>
  <si>
    <t>07.00.04.04.02 - Indústria</t>
  </si>
  <si>
    <t>07.00.04.05.01 - Rede rodoviária</t>
  </si>
  <si>
    <t>07.00.04.05.02 - Marítimo</t>
  </si>
  <si>
    <t>07.00.04.05.04 - Transportes aéreos</t>
  </si>
  <si>
    <t>07.00.04.05.05 - Transporte por condutas e outros</t>
  </si>
  <si>
    <t>07.00.04.06.00 - Comunicações</t>
  </si>
  <si>
    <t>07.00.04.07.03 - Turismo</t>
  </si>
  <si>
    <t>07.00.04.08.01 - ID - economia, comércio e laborais</t>
  </si>
  <si>
    <t>07.00.04.08.02 - I&amp;D - agricultura  silvicultura  caça e pesca</t>
  </si>
  <si>
    <t>07.00.04.09.00 - Assuntos económicos não especificados</t>
  </si>
  <si>
    <t>07.00.04 - Assuntos económicos Total</t>
  </si>
  <si>
    <t>07.00.05 - Protecção ambiental</t>
  </si>
  <si>
    <t>07.00.05.02.00 - Gestão de esgotos e águas</t>
  </si>
  <si>
    <t>07.00.05.04.00 - Protecção da biodiversidade e paisagem</t>
  </si>
  <si>
    <t>07.00.05.05.00 - ID - protecção ambiental</t>
  </si>
  <si>
    <t>07.00.05.06.00 - Protecção ambiemtal outros não especificados</t>
  </si>
  <si>
    <t>07.00.05 - Protecção ambiental Total</t>
  </si>
  <si>
    <t>07.00.06 - Habitação e desenvolvimento urbanístico</t>
  </si>
  <si>
    <t>07.00.06.01.00 - Desenvolvimento habitacional</t>
  </si>
  <si>
    <t>07.00.06.02.00 - Desenvolvimento urbanístico</t>
  </si>
  <si>
    <t>07.00.06.03.00 - Abastecimento de água</t>
  </si>
  <si>
    <t>07.00.06.05.00 - ID - habitação e desenvolvimento urbanístico</t>
  </si>
  <si>
    <t>07.00.06.06.00 - Hab. E desenvolvimento - não especeficados</t>
  </si>
  <si>
    <t>07.00.06 - Habitação e desenvolvimento urbanístico Total</t>
  </si>
  <si>
    <t>07.00.07 - Saúde</t>
  </si>
  <si>
    <t>07.00.07.01.01 - Produtos farmacêuticos</t>
  </si>
  <si>
    <t>07.00.07.02.02 - Serviços de medicina geral</t>
  </si>
  <si>
    <t>07.00.07.02.03 - Serviços de odontologia</t>
  </si>
  <si>
    <t>07.00.07.03.01 - Serviços hospitalares gerais</t>
  </si>
  <si>
    <t>07.00.07.03.02 - Serviços hospitalares especializados</t>
  </si>
  <si>
    <t>07.00.07.03.03 - Serviços de centro de saúde e maternidade</t>
  </si>
  <si>
    <t>07.00.07.04.00 - Serviços de saúde pública</t>
  </si>
  <si>
    <t>07.00.07.05.00 - I&amp;D - saúde</t>
  </si>
  <si>
    <t>07.00.07.06.00 - Serviços ambulatórios não especificados</t>
  </si>
  <si>
    <t>07.00.07 - Saúde Total</t>
  </si>
  <si>
    <t>07.00.08 - Serviços culturais  recreativos e religiosos</t>
  </si>
  <si>
    <t>07.00.08.01 - Serviços recreativos e desporto</t>
  </si>
  <si>
    <t>07.00.08.01.00 - Serviços recreativos e desporto</t>
  </si>
  <si>
    <t>07.00.08.02.00 - Serviços culturais</t>
  </si>
  <si>
    <t>07.00.08.05.00 - ID - serviços culturais, recreativos e religiosos</t>
  </si>
  <si>
    <t>07.00.08.06.00 - Serviços culturais  recreativos e religiosos não especificados</t>
  </si>
  <si>
    <t>07.00.08 - Serviços culturais  recreativos e religiosos Total</t>
  </si>
  <si>
    <t>07.00.09 - Educação</t>
  </si>
  <si>
    <t>07.00.09.01.01 - Pré-primário</t>
  </si>
  <si>
    <t>07.00.09.01.02 - Ensino primário</t>
  </si>
  <si>
    <t>07.00.09.02.03 - Id Ensino Secundário</t>
  </si>
  <si>
    <t>07.00.09.04.01 - Licenciatura</t>
  </si>
  <si>
    <t>07.00.09.04.02 - Outros graus académicos</t>
  </si>
  <si>
    <t>07.00.09.05.00 - Ensino não especificado</t>
  </si>
  <si>
    <t>07.00.09.06.00 - Serviços auxiliares á educação</t>
  </si>
  <si>
    <t>07.00.09.07.00 - ID - educação</t>
  </si>
  <si>
    <t>07.00.09.08.00 - Outros não especificados-educação</t>
  </si>
  <si>
    <t>07.00.09 - Educação Total</t>
  </si>
  <si>
    <t>07.00.10 - Protecção social</t>
  </si>
  <si>
    <t>07.00.10.01.02 - Incapacidade</t>
  </si>
  <si>
    <t>07.00.10.02.00 - Idosos</t>
  </si>
  <si>
    <t>07.00.10.03.00 - Sobrevivência</t>
  </si>
  <si>
    <t>07.00.10.04.00 - Família e crianças</t>
  </si>
  <si>
    <t>07.00.10.06.00 - Habitação</t>
  </si>
  <si>
    <t>07.00.10.07.00 - Exclusão social</t>
  </si>
  <si>
    <t>07.00.10.08.00 - ID Protecção Social</t>
  </si>
  <si>
    <t>07.00.10.09.00 - Proteção Social Não Especificado</t>
  </si>
  <si>
    <t>07.00.10 - Protecção social Total</t>
  </si>
  <si>
    <t>Mapa VII - Despesa por Programa e Tipo de Financiamento</t>
  </si>
  <si>
    <t>Tesouro</t>
  </si>
  <si>
    <t>OFN</t>
  </si>
  <si>
    <t>FCP AAL</t>
  </si>
  <si>
    <t>Donativo</t>
  </si>
  <si>
    <t>Empréstimos</t>
  </si>
  <si>
    <t xml:space="preserve">PILAR </t>
  </si>
  <si>
    <t>PROGRAMAS</t>
  </si>
  <si>
    <t>AMBIENTE</t>
  </si>
  <si>
    <t>AÇÃO CLIMÁTICA E RESILIÊNCIA</t>
  </si>
  <si>
    <t>ÁGUA E SANEAMENTO</t>
  </si>
  <si>
    <t>AMBIENTE, BIODIVERSIDADE E GEODIVERSIDADE</t>
  </si>
  <si>
    <t>AMBIENTE TOTAL</t>
  </si>
  <si>
    <t>ECONOMIA</t>
  </si>
  <si>
    <t>CABO VERDE PLATAFORMA AÉREA</t>
  </si>
  <si>
    <t>CABO VERDE PLATAFORMA DA INDÚSTRIA E DO COMÉRCIO</t>
  </si>
  <si>
    <t>CABO VERDE PLATAFORMA DIGITAL E DA INOVAÇÃO</t>
  </si>
  <si>
    <t>CABO VERDE PLATAFORMA DO DESPORTO</t>
  </si>
  <si>
    <t>CABO VERDE PLATAFORMA DO TURISMO</t>
  </si>
  <si>
    <t>CABO VERDE PLATAFORMA FINANCEIRA</t>
  </si>
  <si>
    <t>CABO VERDE PLATAFORMA MARÍTIMA</t>
  </si>
  <si>
    <t>DESENVOLVIMENTO DA CULTURA E DAS INDÚSTRIAS CRIATIVAS</t>
  </si>
  <si>
    <t>DESENVOLVIMENTO EMPRESARIAL</t>
  </si>
  <si>
    <t>INFRAESTRUTURAS MODERNAS E SEGURAS</t>
  </si>
  <si>
    <t>PROGRAMA NACIONAL DA CIÊNCIA</t>
  </si>
  <si>
    <t>PROGRAMA NACIONAL PARA A SUSTENTABILIDADE ENERGÉTICA</t>
  </si>
  <si>
    <t>PROGRAMA SISTEMA DE INFORMAÇÃO PARA O DESENVOLVIMENTO SUSTENTÁVEL</t>
  </si>
  <si>
    <t>TRANSFORMAÇÃO DA AGRICULTURA</t>
  </si>
  <si>
    <t>ECONOMIA TOTAL</t>
  </si>
  <si>
    <t>ESTADO SOCIAL</t>
  </si>
  <si>
    <t>DESENVOLVIMENTO DO CAPITAL HUMANO</t>
  </si>
  <si>
    <t>DESENVOLVIMENTO INTEGRADO DE SAUDE</t>
  </si>
  <si>
    <t>GESTAO E ADMINISTRACAO GERAL</t>
  </si>
  <si>
    <t>HABITAÇÃO, DESENVOLVIMENTO URBANO E GESTÃO DO TERRITÓRIO</t>
  </si>
  <si>
    <t>PROMOCAO DA IGUALDADE E EQUIDADE DO GENERO</t>
  </si>
  <si>
    <t>PROTEÇÃO SOCIAL</t>
  </si>
  <si>
    <t>ESTADO SOCIAL TOTAL</t>
  </si>
  <si>
    <t>SOBERANIA</t>
  </si>
  <si>
    <t>DIÁSPORA CABO-VERDIANA-UMA CENTRALIDADE</t>
  </si>
  <si>
    <t>DIPLOMACIA CABO-VERDIANA NOVO PARADIGMA</t>
  </si>
  <si>
    <t>GOVERNANÇA E DEMOCRACIA</t>
  </si>
  <si>
    <t>JUSTIÇA E PAZ SOCIAL</t>
  </si>
  <si>
    <t>MODERNIZAÇÃO DO ESTADO E DA ADMINISTRAÇÃO PÚBLICA</t>
  </si>
  <si>
    <t>REFORÇO DA SEGURANÇA NACIONAL</t>
  </si>
  <si>
    <t>SOBERENIA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</si>
</sst>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0"/>
    <numFmt numFmtId="165" formatCode="0.0%"/>
    <numFmt numFmtId="166" formatCode="#,##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rgb="FF0000FF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rgb="FF0F243E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rgb="FF244062"/>
      <name val="Calibri"/>
      <family val="2"/>
      <scheme val="minor"/>
    </font>
    <font>
      <b/>
      <sz val="10"/>
      <color rgb="FF2440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16074098941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2828150273141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</cellStyleXfs>
  <cellXfs count="225">
    <xf numFmtId="0" fontId="0" fillId="0" borderId="0" xfId="0"/>
    <xf numFmtId="0" fontId="6" fillId="0" borderId="0" xfId="0" applyFont="1"/>
    <xf numFmtId="0" fontId="7" fillId="2" borderId="0" xfId="0" applyFont="1" applyFill="1"/>
    <xf numFmtId="0" fontId="8" fillId="2" borderId="0" xfId="0" applyFont="1" applyFill="1" applyBorder="1" applyAlignment="1">
      <alignment vertical="center" wrapText="1"/>
    </xf>
    <xf numFmtId="3" fontId="9" fillId="2" borderId="0" xfId="0" applyNumberFormat="1" applyFont="1" applyFill="1"/>
    <xf numFmtId="0" fontId="9" fillId="2" borderId="0" xfId="0" applyFont="1" applyFill="1"/>
    <xf numFmtId="0" fontId="10" fillId="2" borderId="0" xfId="0" applyFont="1" applyFill="1" applyBorder="1" applyAlignment="1">
      <alignment vertical="center" wrapText="1"/>
    </xf>
    <xf numFmtId="164" fontId="11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vertical="center" wrapText="1"/>
    </xf>
    <xf numFmtId="0" fontId="13" fillId="3" borderId="13" xfId="0" applyFont="1" applyFill="1" applyBorder="1" applyAlignment="1">
      <alignment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3" fontId="3" fillId="5" borderId="10" xfId="0" applyNumberFormat="1" applyFont="1" applyFill="1" applyBorder="1" applyAlignment="1">
      <alignment vertical="center"/>
    </xf>
    <xf numFmtId="165" fontId="3" fillId="5" borderId="10" xfId="1" applyNumberFormat="1" applyFont="1" applyFill="1" applyBorder="1" applyAlignment="1">
      <alignment vertical="center"/>
    </xf>
    <xf numFmtId="3" fontId="6" fillId="0" borderId="0" xfId="0" applyNumberFormat="1" applyFont="1"/>
    <xf numFmtId="166" fontId="6" fillId="0" borderId="0" xfId="0" applyNumberFormat="1" applyFont="1"/>
    <xf numFmtId="0" fontId="15" fillId="5" borderId="7" xfId="0" applyFont="1" applyFill="1" applyBorder="1" applyAlignment="1">
      <alignment vertical="center"/>
    </xf>
    <xf numFmtId="0" fontId="15" fillId="5" borderId="6" xfId="0" applyFont="1" applyFill="1" applyBorder="1" applyAlignment="1">
      <alignment horizontal="center" vertical="center"/>
    </xf>
    <xf numFmtId="3" fontId="3" fillId="5" borderId="7" xfId="0" applyNumberFormat="1" applyFont="1" applyFill="1" applyBorder="1" applyAlignment="1">
      <alignment vertical="center"/>
    </xf>
    <xf numFmtId="165" fontId="3" fillId="5" borderId="7" xfId="1" applyNumberFormat="1" applyFont="1" applyFill="1" applyBorder="1" applyAlignment="1">
      <alignment vertical="center"/>
    </xf>
    <xf numFmtId="0" fontId="16" fillId="6" borderId="10" xfId="0" applyFont="1" applyFill="1" applyBorder="1"/>
    <xf numFmtId="0" fontId="16" fillId="6" borderId="8" xfId="0" applyFont="1" applyFill="1" applyBorder="1" applyAlignment="1">
      <alignment vertical="top"/>
    </xf>
    <xf numFmtId="3" fontId="17" fillId="6" borderId="10" xfId="0" applyNumberFormat="1" applyFont="1" applyFill="1" applyBorder="1"/>
    <xf numFmtId="165" fontId="17" fillId="6" borderId="10" xfId="1" applyNumberFormat="1" applyFont="1" applyFill="1" applyBorder="1"/>
    <xf numFmtId="3" fontId="17" fillId="6" borderId="7" xfId="0" applyNumberFormat="1" applyFont="1" applyFill="1" applyBorder="1"/>
    <xf numFmtId="0" fontId="18" fillId="2" borderId="4" xfId="0" applyFont="1" applyFill="1" applyBorder="1"/>
    <xf numFmtId="0" fontId="17" fillId="2" borderId="5" xfId="0" applyFont="1" applyFill="1" applyBorder="1" applyAlignment="1">
      <alignment vertical="top"/>
    </xf>
    <xf numFmtId="3" fontId="18" fillId="2" borderId="5" xfId="0" applyNumberFormat="1" applyFont="1" applyFill="1" applyBorder="1"/>
    <xf numFmtId="3" fontId="18" fillId="2" borderId="6" xfId="0" applyNumberFormat="1" applyFont="1" applyFill="1" applyBorder="1"/>
    <xf numFmtId="0" fontId="17" fillId="0" borderId="7" xfId="0" applyFont="1" applyFill="1" applyBorder="1" applyAlignment="1">
      <alignment horizontal="left"/>
    </xf>
    <xf numFmtId="0" fontId="17" fillId="0" borderId="7" xfId="0" applyFont="1" applyFill="1" applyBorder="1" applyAlignment="1">
      <alignment vertical="top"/>
    </xf>
    <xf numFmtId="3" fontId="17" fillId="2" borderId="7" xfId="0" applyNumberFormat="1" applyFont="1" applyFill="1" applyBorder="1"/>
    <xf numFmtId="3" fontId="17" fillId="0" borderId="7" xfId="0" applyNumberFormat="1" applyFont="1" applyFill="1" applyBorder="1"/>
    <xf numFmtId="165" fontId="17" fillId="2" borderId="7" xfId="1" applyNumberFormat="1" applyFont="1" applyFill="1" applyBorder="1"/>
    <xf numFmtId="0" fontId="18" fillId="0" borderId="7" xfId="2" applyFont="1" applyFill="1" applyBorder="1" applyAlignment="1">
      <alignment horizontal="left"/>
    </xf>
    <xf numFmtId="0" fontId="18" fillId="0" borderId="7" xfId="0" applyFont="1" applyFill="1" applyBorder="1" applyAlignment="1">
      <alignment horizontal="left" vertical="top"/>
    </xf>
    <xf numFmtId="3" fontId="18" fillId="0" borderId="7" xfId="0" applyNumberFormat="1" applyFont="1" applyFill="1" applyBorder="1"/>
    <xf numFmtId="165" fontId="18" fillId="0" borderId="7" xfId="1" applyNumberFormat="1" applyFont="1" applyFill="1" applyBorder="1"/>
    <xf numFmtId="0" fontId="6" fillId="0" borderId="0" xfId="0" applyFont="1" applyFill="1"/>
    <xf numFmtId="165" fontId="17" fillId="0" borderId="7" xfId="1" applyNumberFormat="1" applyFont="1" applyFill="1" applyBorder="1"/>
    <xf numFmtId="0" fontId="14" fillId="0" borderId="0" xfId="0" applyFont="1"/>
    <xf numFmtId="0" fontId="18" fillId="0" borderId="7" xfId="0" applyFont="1" applyFill="1" applyBorder="1" applyAlignment="1">
      <alignment horizontal="left"/>
    </xf>
    <xf numFmtId="0" fontId="18" fillId="0" borderId="7" xfId="0" applyFont="1" applyFill="1" applyBorder="1" applyAlignment="1">
      <alignment vertical="top"/>
    </xf>
    <xf numFmtId="3" fontId="0" fillId="0" borderId="7" xfId="0" applyNumberFormat="1" applyFont="1" applyFill="1" applyBorder="1"/>
    <xf numFmtId="0" fontId="18" fillId="2" borderId="7" xfId="0" applyFont="1" applyFill="1" applyBorder="1" applyAlignment="1">
      <alignment horizontal="left"/>
    </xf>
    <xf numFmtId="0" fontId="16" fillId="6" borderId="7" xfId="0" applyFont="1" applyFill="1" applyBorder="1" applyAlignment="1">
      <alignment horizontal="left"/>
    </xf>
    <xf numFmtId="0" fontId="16" fillId="6" borderId="7" xfId="0" applyFont="1" applyFill="1" applyBorder="1" applyAlignment="1">
      <alignment vertical="top"/>
    </xf>
    <xf numFmtId="165" fontId="17" fillId="6" borderId="7" xfId="1" applyNumberFormat="1" applyFont="1" applyFill="1" applyBorder="1"/>
    <xf numFmtId="0" fontId="18" fillId="0" borderId="7" xfId="0" applyFont="1" applyFill="1" applyBorder="1"/>
    <xf numFmtId="0" fontId="18" fillId="2" borderId="7" xfId="0" applyFont="1" applyFill="1" applyBorder="1"/>
    <xf numFmtId="0" fontId="16" fillId="6" borderId="7" xfId="0" applyFont="1" applyFill="1" applyBorder="1"/>
    <xf numFmtId="0" fontId="17" fillId="2" borderId="7" xfId="0" applyFont="1" applyFill="1" applyBorder="1"/>
    <xf numFmtId="0" fontId="17" fillId="2" borderId="7" xfId="0" applyFont="1" applyFill="1" applyBorder="1" applyAlignment="1">
      <alignment vertical="top"/>
    </xf>
    <xf numFmtId="0" fontId="17" fillId="0" borderId="7" xfId="0" applyFont="1" applyFill="1" applyBorder="1"/>
    <xf numFmtId="0" fontId="17" fillId="0" borderId="7" xfId="0" applyFont="1" applyFill="1" applyBorder="1" applyAlignment="1">
      <alignment horizontal="left" vertical="top"/>
    </xf>
    <xf numFmtId="0" fontId="18" fillId="0" borderId="7" xfId="3" applyFont="1" applyFill="1" applyBorder="1"/>
    <xf numFmtId="0" fontId="18" fillId="2" borderId="7" xfId="3" applyFont="1" applyFill="1" applyBorder="1"/>
    <xf numFmtId="9" fontId="6" fillId="0" borderId="0" xfId="1" applyFont="1"/>
    <xf numFmtId="9" fontId="6" fillId="0" borderId="0" xfId="0" applyNumberFormat="1" applyFont="1"/>
    <xf numFmtId="3" fontId="6" fillId="0" borderId="0" xfId="0" applyNumberFormat="1" applyFont="1" applyAlignment="1">
      <alignment horizontal="left"/>
    </xf>
    <xf numFmtId="3" fontId="18" fillId="2" borderId="7" xfId="0" applyNumberFormat="1" applyFont="1" applyFill="1" applyBorder="1"/>
    <xf numFmtId="165" fontId="18" fillId="2" borderId="7" xfId="1" applyNumberFormat="1" applyFont="1" applyFill="1" applyBorder="1"/>
    <xf numFmtId="0" fontId="18" fillId="2" borderId="7" xfId="4" applyFont="1" applyFill="1" applyBorder="1"/>
    <xf numFmtId="0" fontId="18" fillId="0" borderId="7" xfId="4" applyFont="1" applyFill="1" applyBorder="1"/>
    <xf numFmtId="0" fontId="17" fillId="2" borderId="4" xfId="0" applyFont="1" applyFill="1" applyBorder="1"/>
    <xf numFmtId="0" fontId="0" fillId="2" borderId="5" xfId="0" applyFont="1" applyFill="1" applyBorder="1" applyAlignment="1">
      <alignment horizontal="left" vertical="center"/>
    </xf>
    <xf numFmtId="0" fontId="15" fillId="5" borderId="8" xfId="0" applyFont="1" applyFill="1" applyBorder="1" applyAlignment="1">
      <alignment vertical="center"/>
    </xf>
    <xf numFmtId="0" fontId="15" fillId="5" borderId="0" xfId="0" applyFont="1" applyFill="1" applyBorder="1" applyAlignment="1">
      <alignment vertical="center"/>
    </xf>
    <xf numFmtId="3" fontId="3" fillId="5" borderId="0" xfId="0" applyNumberFormat="1" applyFont="1" applyFill="1" applyBorder="1"/>
    <xf numFmtId="165" fontId="3" fillId="5" borderId="9" xfId="1" applyNumberFormat="1" applyFont="1" applyFill="1" applyBorder="1"/>
    <xf numFmtId="0" fontId="16" fillId="2" borderId="7" xfId="0" applyFont="1" applyFill="1" applyBorder="1"/>
    <xf numFmtId="0" fontId="16" fillId="2" borderId="7" xfId="0" applyFont="1" applyFill="1" applyBorder="1" applyAlignment="1">
      <alignment vertical="top"/>
    </xf>
    <xf numFmtId="0" fontId="18" fillId="2" borderId="7" xfId="0" applyFont="1" applyFill="1" applyBorder="1" applyAlignment="1">
      <alignment horizontal="left" vertical="top"/>
    </xf>
    <xf numFmtId="0" fontId="16" fillId="0" borderId="7" xfId="0" applyFont="1" applyFill="1" applyBorder="1"/>
    <xf numFmtId="0" fontId="16" fillId="0" borderId="7" xfId="0" applyFont="1" applyFill="1" applyBorder="1" applyAlignment="1">
      <alignment vertical="top"/>
    </xf>
    <xf numFmtId="0" fontId="18" fillId="0" borderId="5" xfId="0" applyFont="1" applyFill="1" applyBorder="1" applyAlignment="1">
      <alignment horizontal="left" vertical="top"/>
    </xf>
    <xf numFmtId="0" fontId="15" fillId="5" borderId="11" xfId="0" applyFont="1" applyFill="1" applyBorder="1" applyAlignment="1">
      <alignment horizontal="left" vertical="center" indent="1"/>
    </xf>
    <xf numFmtId="0" fontId="15" fillId="5" borderId="13" xfId="0" applyFont="1" applyFill="1" applyBorder="1" applyAlignment="1">
      <alignment horizontal="left" vertical="center" indent="1"/>
    </xf>
    <xf numFmtId="0" fontId="15" fillId="5" borderId="13" xfId="0" applyFont="1" applyFill="1" applyBorder="1" applyAlignment="1">
      <alignment vertical="center"/>
    </xf>
    <xf numFmtId="0" fontId="15" fillId="5" borderId="12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 wrapText="1"/>
    </xf>
    <xf numFmtId="0" fontId="20" fillId="7" borderId="0" xfId="0" applyFont="1" applyFill="1" applyAlignment="1">
      <alignment vertical="center"/>
    </xf>
    <xf numFmtId="0" fontId="10" fillId="2" borderId="13" xfId="0" applyFont="1" applyFill="1" applyBorder="1" applyAlignment="1">
      <alignment horizontal="left" vertical="center" wrapText="1"/>
    </xf>
    <xf numFmtId="0" fontId="2" fillId="7" borderId="0" xfId="0" applyFont="1" applyFill="1" applyAlignment="1">
      <alignment vertical="center"/>
    </xf>
    <xf numFmtId="0" fontId="0" fillId="2" borderId="0" xfId="0" applyFill="1"/>
    <xf numFmtId="0" fontId="13" fillId="3" borderId="1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vertical="center"/>
    </xf>
    <xf numFmtId="0" fontId="18" fillId="0" borderId="7" xfId="0" applyFont="1" applyFill="1" applyBorder="1" applyAlignment="1">
      <alignment vertical="center"/>
    </xf>
    <xf numFmtId="3" fontId="18" fillId="0" borderId="7" xfId="0" applyNumberFormat="1" applyFont="1" applyFill="1" applyBorder="1" applyAlignment="1">
      <alignment vertical="center"/>
    </xf>
    <xf numFmtId="3" fontId="18" fillId="2" borderId="7" xfId="0" applyNumberFormat="1" applyFont="1" applyFill="1" applyBorder="1" applyAlignment="1">
      <alignment vertical="center"/>
    </xf>
    <xf numFmtId="165" fontId="18" fillId="2" borderId="7" xfId="1" applyNumberFormat="1" applyFont="1" applyFill="1" applyBorder="1" applyAlignment="1">
      <alignment vertical="center"/>
    </xf>
    <xf numFmtId="165" fontId="0" fillId="0" borderId="7" xfId="1" applyNumberFormat="1" applyFont="1" applyFill="1" applyBorder="1"/>
    <xf numFmtId="0" fontId="18" fillId="2" borderId="10" xfId="0" applyFont="1" applyFill="1" applyBorder="1" applyAlignment="1">
      <alignment vertical="center"/>
    </xf>
    <xf numFmtId="0" fontId="18" fillId="2" borderId="14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3" fontId="17" fillId="0" borderId="7" xfId="0" applyNumberFormat="1" applyFont="1" applyFill="1" applyBorder="1" applyAlignment="1">
      <alignment vertical="center"/>
    </xf>
    <xf numFmtId="165" fontId="17" fillId="2" borderId="6" xfId="1" applyNumberFormat="1" applyFont="1" applyFill="1" applyBorder="1" applyAlignment="1">
      <alignment vertical="center"/>
    </xf>
    <xf numFmtId="165" fontId="18" fillId="0" borderId="7" xfId="1" applyNumberFormat="1" applyFont="1" applyFill="1" applyBorder="1" applyAlignment="1">
      <alignment vertical="center"/>
    </xf>
    <xf numFmtId="0" fontId="17" fillId="2" borderId="4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vertical="center"/>
    </xf>
    <xf numFmtId="0" fontId="0" fillId="0" borderId="0" xfId="0" applyFill="1"/>
    <xf numFmtId="165" fontId="18" fillId="2" borderId="6" xfId="1" applyNumberFormat="1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0" fontId="18" fillId="7" borderId="10" xfId="0" applyFont="1" applyFill="1" applyBorder="1" applyAlignment="1">
      <alignment vertical="center"/>
    </xf>
    <xf numFmtId="0" fontId="18" fillId="7" borderId="14" xfId="0" applyFont="1" applyFill="1" applyBorder="1" applyAlignment="1">
      <alignment vertical="center"/>
    </xf>
    <xf numFmtId="0" fontId="17" fillId="7" borderId="4" xfId="0" applyFont="1" applyFill="1" applyBorder="1" applyAlignment="1">
      <alignment vertical="center"/>
    </xf>
    <xf numFmtId="3" fontId="17" fillId="0" borderId="3" xfId="0" applyNumberFormat="1" applyFont="1" applyFill="1" applyBorder="1" applyAlignment="1">
      <alignment vertical="center"/>
    </xf>
    <xf numFmtId="165" fontId="17" fillId="2" borderId="2" xfId="1" applyNumberFormat="1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3" fillId="5" borderId="6" xfId="0" applyFont="1" applyFill="1" applyBorder="1" applyAlignment="1">
      <alignment vertical="center"/>
    </xf>
    <xf numFmtId="0" fontId="18" fillId="7" borderId="3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5" fillId="5" borderId="15" xfId="0" applyFont="1" applyFill="1" applyBorder="1" applyAlignment="1">
      <alignment vertical="center"/>
    </xf>
    <xf numFmtId="3" fontId="3" fillId="5" borderId="3" xfId="0" applyNumberFormat="1" applyFont="1" applyFill="1" applyBorder="1" applyAlignment="1">
      <alignment vertical="center"/>
    </xf>
    <xf numFmtId="165" fontId="3" fillId="5" borderId="2" xfId="1" applyNumberFormat="1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3" fontId="17" fillId="0" borderId="4" xfId="0" applyNumberFormat="1" applyFont="1" applyFill="1" applyBorder="1" applyAlignment="1">
      <alignment vertical="center"/>
    </xf>
    <xf numFmtId="3" fontId="17" fillId="0" borderId="6" xfId="0" applyNumberFormat="1" applyFont="1" applyFill="1" applyBorder="1" applyAlignment="1">
      <alignment vertical="center"/>
    </xf>
    <xf numFmtId="3" fontId="17" fillId="0" borderId="5" xfId="0" applyNumberFormat="1" applyFont="1" applyFill="1" applyBorder="1" applyAlignment="1">
      <alignment vertical="center"/>
    </xf>
    <xf numFmtId="3" fontId="18" fillId="0" borderId="6" xfId="0" applyNumberFormat="1" applyFont="1" applyFill="1" applyBorder="1" applyAlignment="1">
      <alignment vertical="center"/>
    </xf>
    <xf numFmtId="165" fontId="17" fillId="0" borderId="6" xfId="1" applyNumberFormat="1" applyFont="1" applyFill="1" applyBorder="1" applyAlignment="1">
      <alignment vertical="center"/>
    </xf>
    <xf numFmtId="0" fontId="21" fillId="5" borderId="11" xfId="0" applyFont="1" applyFill="1" applyBorder="1" applyAlignment="1">
      <alignment vertical="center"/>
    </xf>
    <xf numFmtId="0" fontId="22" fillId="5" borderId="13" xfId="0" applyFont="1" applyFill="1" applyBorder="1" applyAlignment="1">
      <alignment vertical="center"/>
    </xf>
    <xf numFmtId="3" fontId="21" fillId="5" borderId="14" xfId="0" applyNumberFormat="1" applyFont="1" applyFill="1" applyBorder="1" applyAlignment="1">
      <alignment vertical="center"/>
    </xf>
    <xf numFmtId="165" fontId="3" fillId="5" borderId="12" xfId="1" applyNumberFormat="1" applyFont="1" applyFill="1" applyBorder="1"/>
    <xf numFmtId="0" fontId="20" fillId="2" borderId="0" xfId="0" applyFont="1" applyFill="1" applyAlignment="1">
      <alignment vertical="center"/>
    </xf>
    <xf numFmtId="0" fontId="10" fillId="2" borderId="13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left" vertical="center"/>
    </xf>
    <xf numFmtId="3" fontId="23" fillId="0" borderId="7" xfId="0" applyNumberFormat="1" applyFont="1" applyFill="1" applyBorder="1" applyAlignment="1">
      <alignment vertical="center"/>
    </xf>
    <xf numFmtId="3" fontId="0" fillId="2" borderId="7" xfId="0" applyNumberFormat="1" applyFont="1" applyFill="1" applyBorder="1"/>
    <xf numFmtId="165" fontId="0" fillId="2" borderId="7" xfId="1" applyNumberFormat="1" applyFont="1" applyFill="1" applyBorder="1"/>
    <xf numFmtId="0" fontId="18" fillId="2" borderId="7" xfId="0" applyFont="1" applyFill="1" applyBorder="1" applyAlignment="1">
      <alignment vertical="center"/>
    </xf>
    <xf numFmtId="0" fontId="18" fillId="2" borderId="7" xfId="0" applyFont="1" applyFill="1" applyBorder="1" applyAlignment="1">
      <alignment horizontal="left" vertical="center"/>
    </xf>
    <xf numFmtId="0" fontId="18" fillId="2" borderId="7" xfId="0" applyFont="1" applyFill="1" applyBorder="1" applyAlignment="1"/>
    <xf numFmtId="0" fontId="18" fillId="0" borderId="7" xfId="0" applyFont="1" applyFill="1" applyBorder="1" applyAlignment="1"/>
    <xf numFmtId="0" fontId="17" fillId="0" borderId="4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3" fontId="18" fillId="0" borderId="4" xfId="0" applyNumberFormat="1" applyFont="1" applyFill="1" applyBorder="1"/>
    <xf numFmtId="3" fontId="18" fillId="0" borderId="5" xfId="0" applyNumberFormat="1" applyFont="1" applyFill="1" applyBorder="1"/>
    <xf numFmtId="0" fontId="3" fillId="5" borderId="4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3" fontId="3" fillId="5" borderId="4" xfId="0" applyNumberFormat="1" applyFont="1" applyFill="1" applyBorder="1" applyAlignment="1">
      <alignment vertical="center"/>
    </xf>
    <xf numFmtId="165" fontId="3" fillId="5" borderId="7" xfId="1" applyNumberFormat="1" applyFont="1" applyFill="1" applyBorder="1"/>
    <xf numFmtId="0" fontId="8" fillId="3" borderId="3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22" fillId="0" borderId="7" xfId="0" applyNumberFormat="1" applyFont="1" applyFill="1" applyBorder="1" applyAlignment="1">
      <alignment vertical="center"/>
    </xf>
    <xf numFmtId="165" fontId="22" fillId="0" borderId="7" xfId="1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17" fillId="2" borderId="14" xfId="0" applyFont="1" applyFill="1" applyBorder="1" applyAlignment="1">
      <alignment horizontal="left" vertical="center"/>
    </xf>
    <xf numFmtId="0" fontId="17" fillId="2" borderId="8" xfId="0" applyFont="1" applyFill="1" applyBorder="1" applyAlignment="1">
      <alignment horizontal="left" vertical="center"/>
    </xf>
    <xf numFmtId="3" fontId="17" fillId="0" borderId="10" xfId="0" applyNumberFormat="1" applyFont="1" applyFill="1" applyBorder="1" applyAlignment="1">
      <alignment horizontal="right" vertical="center"/>
    </xf>
    <xf numFmtId="165" fontId="24" fillId="0" borderId="10" xfId="1" applyNumberFormat="1" applyFont="1" applyFill="1" applyBorder="1" applyAlignment="1">
      <alignment vertical="center"/>
    </xf>
    <xf numFmtId="3" fontId="17" fillId="0" borderId="7" xfId="0" applyNumberFormat="1" applyFont="1" applyFill="1" applyBorder="1" applyAlignment="1">
      <alignment horizontal="right" vertical="center"/>
    </xf>
    <xf numFmtId="165" fontId="24" fillId="0" borderId="7" xfId="1" applyNumberFormat="1" applyFont="1" applyFill="1" applyBorder="1" applyAlignment="1">
      <alignment vertical="center"/>
    </xf>
    <xf numFmtId="0" fontId="18" fillId="0" borderId="4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165" fontId="25" fillId="0" borderId="7" xfId="1" applyNumberFormat="1" applyFont="1" applyFill="1" applyBorder="1" applyAlignment="1">
      <alignment vertical="center"/>
    </xf>
    <xf numFmtId="3" fontId="3" fillId="5" borderId="7" xfId="0" applyNumberFormat="1" applyFont="1" applyFill="1" applyBorder="1" applyAlignment="1">
      <alignment horizontal="right" vertical="center"/>
    </xf>
    <xf numFmtId="165" fontId="21" fillId="5" borderId="7" xfId="1" applyNumberFormat="1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13" xfId="0" applyFont="1" applyFill="1" applyBorder="1" applyAlignment="1">
      <alignment horizontal="left" vertical="center"/>
    </xf>
    <xf numFmtId="0" fontId="8" fillId="8" borderId="3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vertical="center"/>
    </xf>
    <xf numFmtId="0" fontId="26" fillId="5" borderId="5" xfId="0" applyFont="1" applyFill="1" applyBorder="1" applyAlignment="1">
      <alignment vertical="center"/>
    </xf>
    <xf numFmtId="0" fontId="26" fillId="5" borderId="6" xfId="0" applyFont="1" applyFill="1" applyBorder="1" applyAlignment="1">
      <alignment vertical="center"/>
    </xf>
    <xf numFmtId="0" fontId="4" fillId="0" borderId="3" xfId="0" applyFont="1" applyBorder="1"/>
    <xf numFmtId="0" fontId="18" fillId="2" borderId="6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left" vertical="center"/>
    </xf>
    <xf numFmtId="3" fontId="17" fillId="2" borderId="7" xfId="0" applyNumberFormat="1" applyFont="1" applyFill="1" applyBorder="1" applyAlignment="1">
      <alignment vertical="center"/>
    </xf>
    <xf numFmtId="165" fontId="17" fillId="2" borderId="7" xfId="1" applyNumberFormat="1" applyFont="1" applyFill="1" applyBorder="1" applyAlignment="1">
      <alignment vertical="center"/>
    </xf>
    <xf numFmtId="0" fontId="4" fillId="0" borderId="0" xfId="0" applyFont="1"/>
    <xf numFmtId="0" fontId="17" fillId="2" borderId="3" xfId="0" applyFont="1" applyFill="1" applyBorder="1" applyAlignment="1">
      <alignment horizontal="left" vertical="center"/>
    </xf>
    <xf numFmtId="3" fontId="0" fillId="0" borderId="7" xfId="0" applyNumberFormat="1" applyBorder="1"/>
    <xf numFmtId="0" fontId="17" fillId="2" borderId="5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3" fontId="18" fillId="0" borderId="10" xfId="0" applyNumberFormat="1" applyFont="1" applyFill="1" applyBorder="1" applyAlignment="1">
      <alignment vertical="center"/>
    </xf>
    <xf numFmtId="165" fontId="18" fillId="0" borderId="10" xfId="1" applyNumberFormat="1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left" vertical="center"/>
    </xf>
    <xf numFmtId="0" fontId="27" fillId="5" borderId="6" xfId="0" applyFont="1" applyFill="1" applyBorder="1" applyAlignment="1">
      <alignment vertical="center"/>
    </xf>
    <xf numFmtId="3" fontId="21" fillId="5" borderId="7" xfId="0" applyNumberFormat="1" applyFont="1" applyFill="1" applyBorder="1" applyAlignment="1">
      <alignment vertical="center"/>
    </xf>
  </cellXfs>
  <cellStyles count="5">
    <cellStyle name="Normal" xfId="0" builtinId="0"/>
    <cellStyle name="Normal 11 2 3" xfId="3"/>
    <cellStyle name="Normal 2" xfId="2"/>
    <cellStyle name="Normal 44 2" xfId="4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1</xdr:row>
      <xdr:rowOff>9526</xdr:rowOff>
    </xdr:from>
    <xdr:to>
      <xdr:col>1</xdr:col>
      <xdr:colOff>2066926</xdr:colOff>
      <xdr:row>4</xdr:row>
      <xdr:rowOff>121262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5355" r="17279"/>
        <a:stretch/>
      </xdr:blipFill>
      <xdr:spPr>
        <a:xfrm>
          <a:off x="28576" y="9526"/>
          <a:ext cx="3219450" cy="8546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47626</xdr:rowOff>
    </xdr:from>
    <xdr:to>
      <xdr:col>1</xdr:col>
      <xdr:colOff>899924</xdr:colOff>
      <xdr:row>2</xdr:row>
      <xdr:rowOff>542926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5355" r="17279"/>
        <a:stretch/>
      </xdr:blipFill>
      <xdr:spPr>
        <a:xfrm>
          <a:off x="0" y="47626"/>
          <a:ext cx="3157349" cy="838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2419482</xdr:colOff>
      <xdr:row>3</xdr:row>
      <xdr:rowOff>228601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5355" r="17279"/>
        <a:stretch/>
      </xdr:blipFill>
      <xdr:spPr>
        <a:xfrm>
          <a:off x="0" y="1"/>
          <a:ext cx="3229107" cy="85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1047750</xdr:colOff>
      <xdr:row>1</xdr:row>
      <xdr:rowOff>586637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5355" r="17279"/>
        <a:stretch/>
      </xdr:blipFill>
      <xdr:spPr>
        <a:xfrm>
          <a:off x="0" y="0"/>
          <a:ext cx="3286125" cy="8723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2066925</xdr:colOff>
      <xdr:row>4</xdr:row>
      <xdr:rowOff>147309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5355" r="17279"/>
        <a:stretch/>
      </xdr:blipFill>
      <xdr:spPr>
        <a:xfrm>
          <a:off x="0" y="1"/>
          <a:ext cx="3209925" cy="8521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ra.pina/Downloads/VF/Mapas%20Contas%202&#186;%20Trim%202023%20_%20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afr1\TEMP\My%20Documents\Moz\E-Final\BOP9703_str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DSAtblEmily02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MOZ\moz%20macroframework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s Aduaneiras"/>
      <sheetName val="Quadro TOFFE "/>
      <sheetName val="Quadro aux Receita "/>
      <sheetName val="Despesas Variação Homologa  (2"/>
      <sheetName val="Receitas Tabela"/>
      <sheetName val="LOGO da Conta Trimestral"/>
      <sheetName val="Mapa I_ Receitas do Estado"/>
      <sheetName val="Mapa II_ Despesas por Economica"/>
      <sheetName val="Mapa III_ Despesas por Organica"/>
      <sheetName val="Mapa IV_ Despesas por Funções"/>
      <sheetName val="Mapa V_ Receitas FSAs"/>
      <sheetName val="Mapa VI_ Despesas FSAs"/>
      <sheetName val="Mapa VIII"/>
      <sheetName val="Mapa IX"/>
      <sheetName val="Mapa VII_ Despesas por Programa"/>
      <sheetName val="Mapa X_ Fundo Financ. Municipal"/>
      <sheetName val="Mapa XII"/>
      <sheetName val="Mapa XII-A"/>
      <sheetName val="Mapa XIII"/>
      <sheetName val="Mapa XIV"/>
      <sheetName val="Mapa Xa_Transferencia Municipio"/>
      <sheetName val="Mapa Xb_Transf aos Municipios"/>
      <sheetName val="Mapa Xb_Transf Mun 2º Trim"/>
      <sheetName val="Mapa XI_ Op. Financeiras "/>
      <sheetName val="Parametro FMI"/>
      <sheetName val="Quadro Comparativo"/>
      <sheetName val="Parametro FMI (2)"/>
      <sheetName val="Mapa XVI_ Orçamento por Género"/>
      <sheetName val="Receita Consignada IVTrim 22"/>
      <sheetName val="_Receita Consignada IITrim 23"/>
      <sheetName val="AI - Amort_Emp_Ext 2022"/>
      <sheetName val="Desembolsos Externos 2ºTrim23"/>
      <sheetName val="Stock Dívida Externa 2º Trim23"/>
      <sheetName val="Stock Dívida Interna 2ºTrim23"/>
      <sheetName val="Mapa A_Fluxo_Caixa "/>
      <sheetName val="IPSAS - Demonst. Desemp. Orç"/>
      <sheetName val="IPSAS - Demonst. Fluxo Caixa"/>
      <sheetName val="Movimento Dívida Jan a Jun-2023"/>
      <sheetName val="OPERAÇÕES TESORARIA_2º Trim 23"/>
      <sheetName val="Compensados 2º Trimestre 2023 "/>
      <sheetName val="Reg.Inst 2023 II TRIM"/>
      <sheetName val="Reg.Inst 2022 IVtrim22"/>
      <sheetName val="Mapa Auxiliar - Despesas"/>
      <sheetName val="Check"/>
      <sheetName val="Mapa V(a)_ Receitas FSAs "/>
      <sheetName val="Mapa VIa_ Despesas FSAs"/>
      <sheetName val="Fluxos Transf Ac Correntes"/>
      <sheetName val="Economico Sem Pessoal- II Trim "/>
      <sheetName val="Funcional Sem Pessoal-II Trim"/>
      <sheetName val="Despesas Variação Homologa ITRI"/>
      <sheetName val="PARAMETROS FMI"/>
      <sheetName val="Projetos COVID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36">
          <cell r="F36">
            <v>453036998</v>
          </cell>
        </row>
      </sheetData>
      <sheetData sheetId="41"/>
      <sheetData sheetId="42"/>
      <sheetData sheetId="43"/>
      <sheetData sheetId="44">
        <row r="10">
          <cell r="AY10">
            <v>75061313</v>
          </cell>
        </row>
        <row r="11">
          <cell r="AY11">
            <v>328000</v>
          </cell>
        </row>
        <row r="13">
          <cell r="AY13">
            <v>7676243</v>
          </cell>
        </row>
        <row r="15">
          <cell r="AY15">
            <v>154580000</v>
          </cell>
        </row>
        <row r="19">
          <cell r="AY19">
            <v>1125490</v>
          </cell>
        </row>
        <row r="20">
          <cell r="AY20">
            <v>154896398</v>
          </cell>
        </row>
        <row r="21">
          <cell r="AY21">
            <v>471875</v>
          </cell>
        </row>
        <row r="22">
          <cell r="AY22">
            <v>17253439</v>
          </cell>
        </row>
        <row r="23">
          <cell r="AY23">
            <v>1988930</v>
          </cell>
        </row>
        <row r="25">
          <cell r="AY25">
            <v>11595627</v>
          </cell>
        </row>
        <row r="26">
          <cell r="AY26">
            <v>1153673</v>
          </cell>
        </row>
        <row r="27">
          <cell r="AY27">
            <v>13935906</v>
          </cell>
        </row>
        <row r="30">
          <cell r="AY30">
            <v>30152800</v>
          </cell>
        </row>
        <row r="31">
          <cell r="AY31">
            <v>7288855</v>
          </cell>
        </row>
        <row r="32">
          <cell r="AY32">
            <v>37967746</v>
          </cell>
        </row>
        <row r="33">
          <cell r="AY33">
            <v>226201268</v>
          </cell>
        </row>
        <row r="34">
          <cell r="AY34">
            <v>82932049</v>
          </cell>
        </row>
        <row r="35">
          <cell r="AY35">
            <v>138396990</v>
          </cell>
        </row>
        <row r="36">
          <cell r="AY36">
            <v>2250000</v>
          </cell>
        </row>
        <row r="37">
          <cell r="AY37">
            <v>22500</v>
          </cell>
        </row>
        <row r="39">
          <cell r="AY39">
            <v>15077336</v>
          </cell>
        </row>
        <row r="41">
          <cell r="AY41">
            <v>149506851</v>
          </cell>
        </row>
        <row r="42">
          <cell r="AY42">
            <v>15674058</v>
          </cell>
        </row>
        <row r="44">
          <cell r="AY44">
            <v>102043386</v>
          </cell>
        </row>
        <row r="45">
          <cell r="AY45">
            <v>1056868</v>
          </cell>
        </row>
        <row r="46">
          <cell r="AY46">
            <v>17300202</v>
          </cell>
        </row>
        <row r="49">
          <cell r="AY49">
            <v>640000</v>
          </cell>
        </row>
        <row r="50">
          <cell r="AY50">
            <v>5451867</v>
          </cell>
        </row>
        <row r="52">
          <cell r="AY52">
            <v>39961394</v>
          </cell>
        </row>
        <row r="55">
          <cell r="AY55">
            <v>59516</v>
          </cell>
        </row>
        <row r="56">
          <cell r="AY56">
            <v>23427312</v>
          </cell>
        </row>
        <row r="59">
          <cell r="AY59">
            <v>248000</v>
          </cell>
        </row>
        <row r="60">
          <cell r="AY60">
            <v>2208000</v>
          </cell>
        </row>
        <row r="61">
          <cell r="AY61">
            <v>226250</v>
          </cell>
        </row>
        <row r="64">
          <cell r="AY64">
            <v>53962606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TOC"/>
      <sheetName val="NPV Reduction"/>
      <sheetName val="Noyau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1996"/>
      <sheetName val="Fund_Credit"/>
      <sheetName val="Export destination"/>
      <sheetName val="Realism 2 - Fiscal multiplier"/>
      <sheetName val="Realism 2 - Alt. 1"/>
      <sheetName val="panel chart"/>
      <sheetName val="MMI"/>
      <sheetName val="Info Din."/>
      <sheetName val="Tally_PDR"/>
      <sheetName val="Scheduled Repayment"/>
      <sheetName val="SEI"/>
      <sheetName val="FHIS"/>
      <sheetName val="BOP9703_stress"/>
      <sheetName val="Q1"/>
      <sheetName val="C_basef14.3p10.6"/>
      <sheetName val="WEO_WETA"/>
      <sheetName val="IFS SURVEYS Dec1990_Feb2004"/>
      <sheetName val="Monetary Dev_Monthly"/>
      <sheetName val="Table of Contents"/>
      <sheetName val="InHUB"/>
      <sheetName val="Stress_03221"/>
      <sheetName val="Stress_analysis1"/>
      <sheetName val="BoP_OUT_Medium1"/>
      <sheetName val="BoP_OUT_Long1"/>
      <sheetName val="IMF_Assistance1"/>
      <sheetName val="IMF_Assistance_Old1"/>
      <sheetName val="large_projects1"/>
      <sheetName val="Terms_of_Trade1"/>
      <sheetName val="Key_Ratios1"/>
      <sheetName val="Debt_Service__Long1"/>
      <sheetName val="DebtService_to_budget1"/>
      <sheetName val="Workspace_contents1"/>
      <sheetName val="NFA-input"/>
      <sheetName val="CBK-input"/>
      <sheetName val="Survey"/>
      <sheetName val="6-QAC &amp; PC Table (2)"/>
      <sheetName val="BoP"/>
      <sheetName val="RES"/>
      <sheetName val="Input"/>
      <sheetName val="Trade"/>
      <sheetName val="OutHUB"/>
      <sheetName val="PARAM"/>
      <sheetName val="CPIINDEX"/>
      <sheetName val="IFS_SURVEYS_Dec1990_Feb2004"/>
      <sheetName val="Table_of_Contents"/>
      <sheetName val="Monetary_Dev_Monthly"/>
      <sheetName val="AfDB"/>
      <sheetName val="CB"/>
      <sheetName val="Bench - 99"/>
      <sheetName val="BDDCLE-Octobre 04 pgmé"/>
      <sheetName val="Gin"/>
      <sheetName val="Din"/>
      <sheetName val="Impact"/>
      <sheetName val="Figure 6 NPV"/>
      <sheetName val="Stress_03224"/>
      <sheetName val="Stress_analysis4"/>
      <sheetName val="BoP_OUT_Medium4"/>
      <sheetName val="BoP_OUT_Long4"/>
      <sheetName val="IMF_Assistance4"/>
      <sheetName val="IMF_Assistance_Old4"/>
      <sheetName val="large_projects4"/>
      <sheetName val="Terms_of_Trade4"/>
      <sheetName val="Key_Ratios4"/>
      <sheetName val="Debt_Service__Long4"/>
      <sheetName val="DebtService_to_budget4"/>
      <sheetName val="Workspace_contents4"/>
      <sheetName val="Stress_03222"/>
      <sheetName val="Stress_analysis2"/>
      <sheetName val="BoP_OUT_Medium2"/>
      <sheetName val="BoP_OUT_Long2"/>
      <sheetName val="IMF_Assistance2"/>
      <sheetName val="IMF_Assistance_Old2"/>
      <sheetName val="large_projects2"/>
      <sheetName val="Terms_of_Trade2"/>
      <sheetName val="Key_Ratios2"/>
      <sheetName val="Debt_Service__Long2"/>
      <sheetName val="DebtService_to_budget2"/>
      <sheetName val="Workspace_contents2"/>
      <sheetName val="Stress_03223"/>
      <sheetName val="Stress_analysis3"/>
      <sheetName val="BoP_OUT_Medium3"/>
      <sheetName val="BoP_OUT_Long3"/>
      <sheetName val="IMF_Assistance3"/>
      <sheetName val="IMF_Assistance_Old3"/>
      <sheetName val="large_projects3"/>
      <sheetName val="Terms_of_Trade3"/>
      <sheetName val="Key_Ratios3"/>
      <sheetName val="Debt_Service__Long3"/>
      <sheetName val="DebtService_to_budget3"/>
      <sheetName val="Workspace_contents3"/>
    </sheetNames>
    <sheetDataSet>
      <sheetData sheetId="0" refreshError="1"/>
      <sheetData sheetId="1" refreshError="1">
        <row r="1">
          <cell r="A1">
            <v>36608.787579398151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  <sheetName val="Scheduled Repayment"/>
      <sheetName val="Chart_1"/>
      <sheetName val="Table_1"/>
      <sheetName val="Table_2"/>
      <sheetName val="Table_3"/>
      <sheetName val="Table_4"/>
      <sheetName val="Table_5"/>
      <sheetName val="Table_6"/>
      <sheetName val="Table_7"/>
      <sheetName val="Table_8"/>
      <sheetName val="Table_9"/>
      <sheetName val="Table_11"/>
      <sheetName val="Scheduled_Repayment"/>
      <sheetName val="Chart_11"/>
      <sheetName val="Table_12"/>
      <sheetName val="Table_21"/>
      <sheetName val="Table_31"/>
      <sheetName val="Table_41"/>
      <sheetName val="Table_51"/>
      <sheetName val="Table_61"/>
      <sheetName val="Table_71"/>
      <sheetName val="Table_81"/>
      <sheetName val="Table_91"/>
      <sheetName val="Table_111"/>
      <sheetName val="Scheduled_Repayment1"/>
      <sheetName val="Chart_12"/>
      <sheetName val="Table_13"/>
      <sheetName val="Table_22"/>
      <sheetName val="Table_32"/>
      <sheetName val="Table_42"/>
      <sheetName val="Table_52"/>
      <sheetName val="Table_62"/>
      <sheetName val="Table_72"/>
      <sheetName val="Table_82"/>
      <sheetName val="Table_92"/>
      <sheetName val="Table_112"/>
      <sheetName val="Scheduled_Repaymen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INPUT"/>
      <sheetName val="GDP Prod. - Input"/>
      <sheetName val="OUTPUT"/>
      <sheetName val="Table 1 - SEFI"/>
      <sheetName val="National Accounts"/>
      <sheetName val="Table Article IV"/>
      <sheetName val="WETA"/>
      <sheetName val="Charts Article IV"/>
      <sheetName val="Sector GDP Comparison"/>
      <sheetName val="PROJECTIONS"/>
      <sheetName val="Staff Report T6"/>
      <sheetName val="Table 1 - SEFI COMPARISON"/>
      <sheetName val="SUMMARY"/>
      <sheetName val="INE PIBprod"/>
      <sheetName val="Medium Term"/>
      <sheetName val="Basic Data"/>
      <sheetName val="Staff Report T1"/>
      <sheetName val="SEFI"/>
      <sheetName val="Excel macros"/>
      <sheetName val="Table 3"/>
      <sheetName val="Table 4"/>
      <sheetName val="Table 5"/>
      <sheetName val="Table 6"/>
      <sheetName val="Table 2"/>
      <sheetName val="GDP_Prod__-_Input"/>
      <sheetName val="Table_1_-_SEFI"/>
      <sheetName val="National_Accounts"/>
      <sheetName val="Table_Article_IV"/>
      <sheetName val="Charts_Article_IV"/>
      <sheetName val="Sector_GDP_Comparison"/>
      <sheetName val="Staff_Report_T6"/>
      <sheetName val="Table_1_-_SEFI_COMPARISON"/>
      <sheetName val="INE_PIBprod"/>
      <sheetName val="Medium_Term"/>
      <sheetName val="Basic_Data"/>
      <sheetName val="Staff_Report_T1"/>
      <sheetName val="Excel_macros"/>
      <sheetName val="SPNF"/>
      <sheetName val="Official"/>
      <sheetName val="Main"/>
      <sheetName val="Kin"/>
      <sheetName val="Table 1"/>
    </sheetNames>
    <sheetDataSet>
      <sheetData sheetId="0">
        <row r="1">
          <cell r="C1" t="str">
            <v>SUMMARY TABLES FOR EACH SECTOR; WEO SUBMISISON DATA AND CODES; CONSISTENCY CHECKS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1">
          <cell r="C1" t="str">
            <v>SUMMARY TABLES FOR EACH SECTOR; WEO SUBMISISON DATA AND CODES; CONSISTENCY CHECKS</v>
          </cell>
        </row>
        <row r="3">
          <cell r="B3" t="str">
            <v>WEO</v>
          </cell>
          <cell r="C3" t="str">
            <v>DNE PROJECTIONS</v>
          </cell>
          <cell r="E3" t="str">
            <v>80a1</v>
          </cell>
          <cell r="F3" t="str">
            <v>81a1</v>
          </cell>
          <cell r="G3" t="str">
            <v>82a1</v>
          </cell>
          <cell r="H3" t="str">
            <v>83a1</v>
          </cell>
          <cell r="I3" t="str">
            <v>84a1</v>
          </cell>
          <cell r="J3" t="str">
            <v>85a1</v>
          </cell>
          <cell r="K3" t="str">
            <v>86a1</v>
          </cell>
          <cell r="L3" t="str">
            <v>87a1</v>
          </cell>
          <cell r="M3" t="str">
            <v>88a1</v>
          </cell>
          <cell r="N3" t="str">
            <v>89a1</v>
          </cell>
          <cell r="O3" t="str">
            <v>90a1</v>
          </cell>
          <cell r="P3" t="str">
            <v>91a1</v>
          </cell>
          <cell r="Q3" t="str">
            <v>92a1</v>
          </cell>
          <cell r="R3" t="str">
            <v>93a1</v>
          </cell>
          <cell r="S3" t="str">
            <v>94a1</v>
          </cell>
          <cell r="T3" t="str">
            <v>95a1</v>
          </cell>
          <cell r="U3" t="str">
            <v>96a1</v>
          </cell>
          <cell r="V3" t="str">
            <v>97a1</v>
          </cell>
          <cell r="W3" t="str">
            <v>98a1</v>
          </cell>
          <cell r="X3" t="str">
            <v>99a1</v>
          </cell>
          <cell r="Y3" t="str">
            <v>100a1</v>
          </cell>
          <cell r="Z3" t="str">
            <v>101a1</v>
          </cell>
          <cell r="AA3" t="str">
            <v>102a1</v>
          </cell>
          <cell r="AB3" t="str">
            <v>103a1</v>
          </cell>
          <cell r="AC3" t="str">
            <v>104a1</v>
          </cell>
          <cell r="AD3" t="str">
            <v>105a1</v>
          </cell>
          <cell r="AE3" t="str">
            <v>105a1</v>
          </cell>
          <cell r="AF3" t="str">
            <v>105a1</v>
          </cell>
        </row>
        <row r="4">
          <cell r="B4" t="str">
            <v>CODES</v>
          </cell>
          <cell r="C4" t="str">
            <v xml:space="preserve">      TWELVE-MONTH PERIOD ENDING:</v>
          </cell>
          <cell r="E4">
            <v>1980</v>
          </cell>
          <cell r="F4">
            <v>1981</v>
          </cell>
          <cell r="G4">
            <v>1982</v>
          </cell>
          <cell r="H4">
            <v>1983</v>
          </cell>
          <cell r="I4">
            <v>1984</v>
          </cell>
          <cell r="J4">
            <v>1985</v>
          </cell>
          <cell r="K4">
            <v>1986</v>
          </cell>
          <cell r="L4">
            <v>1987</v>
          </cell>
          <cell r="M4">
            <v>1988</v>
          </cell>
          <cell r="N4">
            <v>1989</v>
          </cell>
          <cell r="O4">
            <v>1990</v>
          </cell>
          <cell r="P4">
            <v>1991</v>
          </cell>
          <cell r="Q4">
            <v>1992</v>
          </cell>
          <cell r="R4">
            <v>1993</v>
          </cell>
          <cell r="S4">
            <v>1994</v>
          </cell>
          <cell r="T4">
            <v>1995</v>
          </cell>
          <cell r="U4">
            <v>1996</v>
          </cell>
          <cell r="V4">
            <v>1997</v>
          </cell>
          <cell r="W4">
            <v>1998</v>
          </cell>
          <cell r="X4">
            <v>1999</v>
          </cell>
          <cell r="Y4">
            <v>2000</v>
          </cell>
          <cell r="Z4">
            <v>2001</v>
          </cell>
          <cell r="AA4">
            <v>2002</v>
          </cell>
          <cell r="AB4">
            <v>2003</v>
          </cell>
          <cell r="AC4">
            <v>2004</v>
          </cell>
          <cell r="AD4">
            <v>2005</v>
          </cell>
          <cell r="AE4">
            <v>2006</v>
          </cell>
          <cell r="AF4">
            <v>2007</v>
          </cell>
          <cell r="AG4">
            <v>2008</v>
          </cell>
          <cell r="AH4">
            <v>2009</v>
          </cell>
          <cell r="AI4">
            <v>2010</v>
          </cell>
          <cell r="AJ4">
            <v>2011</v>
          </cell>
          <cell r="AK4">
            <v>2012</v>
          </cell>
          <cell r="AL4">
            <v>2013</v>
          </cell>
          <cell r="AM4">
            <v>2014</v>
          </cell>
          <cell r="AN4">
            <v>2015</v>
          </cell>
          <cell r="AO4">
            <v>2016</v>
          </cell>
          <cell r="AP4">
            <v>2017</v>
          </cell>
          <cell r="AQ4">
            <v>2018</v>
          </cell>
          <cell r="AR4">
            <v>2019</v>
          </cell>
          <cell r="AS4">
            <v>2020</v>
          </cell>
          <cell r="AT4">
            <v>2021</v>
          </cell>
        </row>
        <row r="6">
          <cell r="C6" t="str">
            <v>current date</v>
          </cell>
        </row>
        <row r="7">
          <cell r="C7" t="str">
            <v>last update</v>
          </cell>
        </row>
        <row r="9">
          <cell r="C9" t="str">
            <v>I.   INDICATORS OF FACTOR INPUT AND PRICES</v>
          </cell>
        </row>
        <row r="11">
          <cell r="B11" t="str">
            <v>ENDA_PR</v>
          </cell>
          <cell r="C11" t="str">
            <v>Representative rate (average)</v>
          </cell>
        </row>
        <row r="12">
          <cell r="C12" t="str">
            <v>Representative rate (year end)</v>
          </cell>
        </row>
        <row r="13">
          <cell r="B13" t="str">
            <v>ENDA</v>
          </cell>
          <cell r="C13" t="str">
            <v>Official rate (average)</v>
          </cell>
        </row>
        <row r="14">
          <cell r="B14" t="str">
            <v>ENDE</v>
          </cell>
          <cell r="C14" t="str">
            <v>Official rate (year end)</v>
          </cell>
        </row>
        <row r="15">
          <cell r="C15" t="str">
            <v>Market rate (average)</v>
          </cell>
        </row>
        <row r="16">
          <cell r="C16" t="str">
            <v>Depreciation % -Repr. rate (average)</v>
          </cell>
        </row>
        <row r="17">
          <cell r="C17" t="str">
            <v>Depreciation - Repr. rate (year end)</v>
          </cell>
        </row>
        <row r="19">
          <cell r="B19" t="str">
            <v>PCPI</v>
          </cell>
          <cell r="C19" t="str">
            <v>CPI (index; average, 1990 = 100)</v>
          </cell>
        </row>
        <row r="20">
          <cell r="B20" t="str">
            <v>PCPIE</v>
          </cell>
          <cell r="C20" t="str">
            <v>CPI (index; year end, 1990 = 100)</v>
          </cell>
        </row>
        <row r="21">
          <cell r="C21" t="str">
            <v>GDP Deflator index 1990=100</v>
          </cell>
        </row>
        <row r="22">
          <cell r="C22" t="str">
            <v>Inflation  (avg)</v>
          </cell>
        </row>
        <row r="23">
          <cell r="C23" t="str">
            <v xml:space="preserve">Inflation (eop)  </v>
          </cell>
        </row>
        <row r="24">
          <cell r="C24" t="str">
            <v>GDP deflator (% change)</v>
          </cell>
        </row>
        <row r="28">
          <cell r="C28" t="str">
            <v>II.  NATIONAL ACCOUNTS IN NOMINAL and  REAL TERMS  and PROJECTIONS</v>
          </cell>
        </row>
        <row r="30">
          <cell r="C30" t="str">
            <v>II.I NATIONAL ACCOUNTS IN NOMINAL TERMS</v>
          </cell>
        </row>
        <row r="32">
          <cell r="C32" t="str">
            <v>Billions of meticais, at current prices)</v>
          </cell>
        </row>
        <row r="33">
          <cell r="C33" t="str">
            <v>Total consumption</v>
          </cell>
        </row>
        <row r="34">
          <cell r="B34" t="str">
            <v>NCG</v>
          </cell>
          <cell r="C34" t="str">
            <v xml:space="preserve">  Public consumption  </v>
          </cell>
        </row>
        <row r="35">
          <cell r="B35" t="str">
            <v>NCP</v>
          </cell>
          <cell r="C35" t="str">
            <v xml:space="preserve">  Private consumption</v>
          </cell>
        </row>
        <row r="36">
          <cell r="C36" t="str">
            <v xml:space="preserve">     Monetary private consumption</v>
          </cell>
        </row>
        <row r="37">
          <cell r="C37" t="str">
            <v xml:space="preserve">     Nonmonetary private consumption</v>
          </cell>
        </row>
        <row r="38">
          <cell r="B38" t="str">
            <v>NFI</v>
          </cell>
          <cell r="C38" t="str">
            <v>Total investment</v>
          </cell>
        </row>
        <row r="39">
          <cell r="C39" t="str">
            <v xml:space="preserve">  Public investment                                            </v>
          </cell>
        </row>
        <row r="40">
          <cell r="B40" t="str">
            <v>NFIP</v>
          </cell>
          <cell r="C40" t="str">
            <v xml:space="preserve">  Private investment  </v>
          </cell>
        </row>
        <row r="41">
          <cell r="B41" t="str">
            <v>NINV</v>
          </cell>
          <cell r="C41" t="str">
            <v>Changes in inventories</v>
          </cell>
        </row>
        <row r="42">
          <cell r="C42" t="str">
            <v>Domestic demand</v>
          </cell>
        </row>
        <row r="43">
          <cell r="B43" t="str">
            <v>NX</v>
          </cell>
          <cell r="C43" t="str">
            <v>Exports of goods and services</v>
          </cell>
        </row>
        <row r="44">
          <cell r="B44" t="str">
            <v>NXG</v>
          </cell>
          <cell r="C44" t="str">
            <v xml:space="preserve">  Exports of goods</v>
          </cell>
        </row>
        <row r="45">
          <cell r="B45" t="str">
            <v>NM</v>
          </cell>
          <cell r="C45" t="str">
            <v>Imports of goods and services</v>
          </cell>
        </row>
        <row r="46">
          <cell r="B46" t="str">
            <v>NMG</v>
          </cell>
          <cell r="C46" t="str">
            <v xml:space="preserve">  Imports of goods</v>
          </cell>
        </row>
        <row r="47">
          <cell r="B47" t="str">
            <v>NGDP</v>
          </cell>
          <cell r="C47" t="str">
            <v>Gross domestic product  (GDP)</v>
          </cell>
        </row>
        <row r="48">
          <cell r="C48" t="str">
            <v xml:space="preserve">Memorandum items </v>
          </cell>
        </row>
        <row r="49">
          <cell r="B49" t="str">
            <v>NGPXO</v>
          </cell>
          <cell r="C49" t="str">
            <v>Non-oil GDP</v>
          </cell>
        </row>
        <row r="50">
          <cell r="B50" t="str">
            <v>NGNI</v>
          </cell>
          <cell r="C50" t="str">
            <v>National income, accrual (BPM5)</v>
          </cell>
        </row>
        <row r="51">
          <cell r="C51" t="str">
            <v>Gross National Product (GNP)</v>
          </cell>
        </row>
        <row r="52">
          <cell r="C52" t="str">
            <v>Dollar GDP</v>
          </cell>
        </row>
        <row r="53">
          <cell r="C53" t="str">
            <v>Dollar GDP per capita</v>
          </cell>
        </row>
        <row r="54">
          <cell r="C54" t="str">
            <v>Dollar GNP per capita</v>
          </cell>
        </row>
        <row r="56">
          <cell r="C56" t="str">
            <v>Percentage of GDP</v>
          </cell>
        </row>
        <row r="57">
          <cell r="C57" t="str">
            <v>Total consumption</v>
          </cell>
        </row>
        <row r="58">
          <cell r="C58" t="str">
            <v xml:space="preserve">  Public consumption</v>
          </cell>
        </row>
        <row r="59">
          <cell r="C59" t="str">
            <v xml:space="preserve">  Private consumption</v>
          </cell>
        </row>
        <row r="60">
          <cell r="C60" t="str">
            <v>Total investment</v>
          </cell>
        </row>
        <row r="61">
          <cell r="C61" t="str">
            <v xml:space="preserve">  Public gross fixed capital formation</v>
          </cell>
        </row>
        <row r="62">
          <cell r="C62" t="str">
            <v xml:space="preserve">  Private gross fixed capital formation</v>
          </cell>
        </row>
        <row r="63">
          <cell r="C63" t="str">
            <v>Changes in inventories</v>
          </cell>
        </row>
        <row r="64">
          <cell r="C64" t="str">
            <v>Exports of goods and services</v>
          </cell>
        </row>
        <row r="65">
          <cell r="C65" t="str">
            <v xml:space="preserve">  Exports of goods</v>
          </cell>
        </row>
        <row r="66">
          <cell r="C66" t="str">
            <v>Imports of goods and services</v>
          </cell>
        </row>
        <row r="67">
          <cell r="C67" t="str">
            <v xml:space="preserve">  Imports of goods</v>
          </cell>
        </row>
        <row r="69">
          <cell r="C69" t="str">
            <v>Real growth rates</v>
          </cell>
        </row>
        <row r="70">
          <cell r="C70" t="str">
            <v>Total consumption</v>
          </cell>
        </row>
        <row r="71">
          <cell r="C71" t="str">
            <v xml:space="preserve">  Public consumption</v>
          </cell>
        </row>
        <row r="72">
          <cell r="C72" t="str">
            <v xml:space="preserve">  Private consumption</v>
          </cell>
        </row>
        <row r="73">
          <cell r="C73" t="str">
            <v xml:space="preserve">        Monetary private consumption + emergency aid</v>
          </cell>
        </row>
        <row r="74">
          <cell r="C74" t="str">
            <v xml:space="preserve">        Non-monetary private cons.</v>
          </cell>
        </row>
        <row r="75">
          <cell r="C75" t="str">
            <v>Gross fixed capital formation</v>
          </cell>
        </row>
        <row r="76">
          <cell r="C76" t="str">
            <v xml:space="preserve">  Public gross fixed capital formation</v>
          </cell>
        </row>
        <row r="77">
          <cell r="C77" t="str">
            <v xml:space="preserve">  Private gross fixed capital formation</v>
          </cell>
        </row>
        <row r="78">
          <cell r="C78" t="str">
            <v>Changes in inventories</v>
          </cell>
        </row>
        <row r="79">
          <cell r="C79" t="str">
            <v>Exports of goods and services</v>
          </cell>
        </row>
        <row r="80">
          <cell r="C80" t="str">
            <v>Exports of goods</v>
          </cell>
        </row>
        <row r="81">
          <cell r="C81" t="str">
            <v>Imports of goods and services</v>
          </cell>
        </row>
        <row r="82">
          <cell r="C82" t="str">
            <v>Imports of goods</v>
          </cell>
        </row>
        <row r="83">
          <cell r="C83" t="str">
            <v>Underlying gross domestic product</v>
          </cell>
        </row>
        <row r="84">
          <cell r="C84" t="str">
            <v>Real GDP growth rate</v>
          </cell>
          <cell r="D84" t="str">
            <v xml:space="preserve"> </v>
          </cell>
        </row>
        <row r="85">
          <cell r="C85" t="str">
            <v xml:space="preserve">Memorandum items </v>
          </cell>
        </row>
        <row r="86">
          <cell r="C86" t="str">
            <v>Total Consumption per capita</v>
          </cell>
        </row>
        <row r="87">
          <cell r="C87" t="str">
            <v>Private Consumption per capita</v>
          </cell>
        </row>
        <row r="88">
          <cell r="C88" t="str">
            <v xml:space="preserve"> </v>
          </cell>
        </row>
        <row r="89">
          <cell r="C89" t="str">
            <v>Deflators  (percent)</v>
          </cell>
        </row>
        <row r="90">
          <cell r="C90" t="str">
            <v>Total consumption</v>
          </cell>
        </row>
        <row r="91">
          <cell r="C91" t="str">
            <v xml:space="preserve">  Public consumption</v>
          </cell>
        </row>
        <row r="92">
          <cell r="C92" t="str">
            <v xml:space="preserve">  Private consumption</v>
          </cell>
        </row>
        <row r="93">
          <cell r="C93" t="str">
            <v>Gross fixed capital formation</v>
          </cell>
        </row>
        <row r="94">
          <cell r="C94" t="str">
            <v xml:space="preserve">  Public gross fixed capital formation</v>
          </cell>
        </row>
        <row r="95">
          <cell r="C95" t="str">
            <v xml:space="preserve">  Private gross fixed capital formation</v>
          </cell>
        </row>
        <row r="96">
          <cell r="C96" t="str">
            <v>Exports of goods and services</v>
          </cell>
        </row>
        <row r="97">
          <cell r="C97" t="str">
            <v>Imports of goods and services</v>
          </cell>
        </row>
        <row r="98">
          <cell r="C98" t="str">
            <v>Gross domestic product</v>
          </cell>
        </row>
        <row r="99">
          <cell r="C99" t="str">
            <v>Deflator: (2000 should = 100)</v>
          </cell>
        </row>
        <row r="101">
          <cell r="C101" t="str">
            <v>II.II NATIONAL ACCOUNTS IN 1999 REAL TERMS (for projections)</v>
          </cell>
        </row>
        <row r="103">
          <cell r="C103" t="str">
            <v>GDP Components in billions of 1999 Meticals (for projections)</v>
          </cell>
        </row>
        <row r="104">
          <cell r="C104" t="str">
            <v>Total consumption</v>
          </cell>
        </row>
        <row r="105">
          <cell r="C105" t="str">
            <v xml:space="preserve">    Private consumption</v>
          </cell>
        </row>
        <row r="106">
          <cell r="C106" t="str">
            <v xml:space="preserve">        Monetary private consumption + emergency aid</v>
          </cell>
        </row>
        <row r="107">
          <cell r="C107" t="str">
            <v xml:space="preserve">        Non-monetary private cons.</v>
          </cell>
        </row>
        <row r="108">
          <cell r="C108" t="str">
            <v xml:space="preserve">    Public consumption</v>
          </cell>
        </row>
        <row r="109">
          <cell r="C109" t="str">
            <v>Total investment</v>
          </cell>
        </row>
        <row r="110">
          <cell r="C110" t="str">
            <v xml:space="preserve">    Public investment</v>
          </cell>
        </row>
        <row r="111">
          <cell r="C111" t="str">
            <v xml:space="preserve">    Private investment </v>
          </cell>
        </row>
        <row r="112">
          <cell r="C112" t="str">
            <v xml:space="preserve">  Domestic demand</v>
          </cell>
        </row>
        <row r="113">
          <cell r="C113" t="str">
            <v>Exports goods and nonfactor services</v>
          </cell>
        </row>
        <row r="114">
          <cell r="C114" t="str">
            <v>Imports goods and nonfactor services</v>
          </cell>
        </row>
        <row r="115">
          <cell r="C115" t="str">
            <v>Real GDP at 1999 Prices</v>
          </cell>
        </row>
        <row r="116">
          <cell r="C116" t="str">
            <v xml:space="preserve">Memorandum items </v>
          </cell>
        </row>
        <row r="117">
          <cell r="C117" t="str">
            <v>Total consumption per capita</v>
          </cell>
        </row>
        <row r="118">
          <cell r="C118" t="str">
            <v>Private consumption per capita</v>
          </cell>
        </row>
        <row r="119">
          <cell r="C119" t="str">
            <v xml:space="preserve"> </v>
          </cell>
        </row>
        <row r="120">
          <cell r="C120" t="str">
            <v>Average propensity to consume</v>
          </cell>
        </row>
        <row r="121">
          <cell r="C121" t="str">
            <v>Freely distributed foreign aid (in 1999 met.)</v>
          </cell>
        </row>
        <row r="122">
          <cell r="C122" t="str">
            <v xml:space="preserve">          Emergency food aid (from fiscal) Mill USD</v>
          </cell>
        </row>
        <row r="123">
          <cell r="C123" t="str">
            <v xml:space="preserve">          Emergency nonfood aid, mill. USD (from fiscal proj)</v>
          </cell>
        </row>
        <row r="124">
          <cell r="C124" t="str">
            <v>Real disposable income of the monetized private sector, 1995 meticais</v>
          </cell>
        </row>
        <row r="125">
          <cell r="C125" t="str">
            <v xml:space="preserve">      GDP</v>
          </cell>
        </row>
        <row r="126">
          <cell r="C126" t="str">
            <v xml:space="preserve">      Subsistance production/consumption  (-)</v>
          </cell>
        </row>
        <row r="127">
          <cell r="C127" t="str">
            <v xml:space="preserve">     Amortization of Pande Gas, bill. 1996 Mt.</v>
          </cell>
        </row>
        <row r="128">
          <cell r="C128" t="str">
            <v xml:space="preserve">          Amortization of Pande Gas, mill. US$</v>
          </cell>
        </row>
        <row r="129">
          <cell r="C129" t="str">
            <v xml:space="preserve">      Real net taxes</v>
          </cell>
        </row>
        <row r="130">
          <cell r="C130" t="str">
            <v xml:space="preserve">      Net private sector factor income, cash</v>
          </cell>
        </row>
        <row r="132">
          <cell r="C132" t="str">
            <v>Base deflators for projection (100=1997)</v>
          </cell>
        </row>
        <row r="133">
          <cell r="C133" t="str">
            <v>Total consumption</v>
          </cell>
        </row>
        <row r="134">
          <cell r="C134" t="str">
            <v xml:space="preserve">  Public consumption</v>
          </cell>
        </row>
        <row r="135">
          <cell r="C135" t="str">
            <v xml:space="preserve">  Private consumption</v>
          </cell>
        </row>
        <row r="136">
          <cell r="C136" t="str">
            <v>Gross fixed capital formation</v>
          </cell>
        </row>
        <row r="137">
          <cell r="C137" t="str">
            <v xml:space="preserve">  Public gross fixed capital formation</v>
          </cell>
        </row>
        <row r="138">
          <cell r="C138" t="str">
            <v xml:space="preserve">  Private gross fixed capital formation</v>
          </cell>
        </row>
        <row r="139">
          <cell r="C139" t="str">
            <v>Exports of goods and services</v>
          </cell>
        </row>
        <row r="140">
          <cell r="C140" t="str">
            <v>Imports of goods and services</v>
          </cell>
        </row>
        <row r="141">
          <cell r="C141" t="str">
            <v>Gross domestic product</v>
          </cell>
        </row>
        <row r="143">
          <cell r="C143" t="str">
            <v>Base index, exports</v>
          </cell>
        </row>
        <row r="144">
          <cell r="C144" t="str">
            <v>Base index, imports</v>
          </cell>
        </row>
        <row r="146">
          <cell r="C146" t="str">
            <v>II.III NATIONAL ACCOUNTS IN 2000 REAL TERMS (for WEO)</v>
          </cell>
        </row>
        <row r="148">
          <cell r="C148" t="str">
            <v>Billions of meticais, at 1990 constant prices)</v>
          </cell>
        </row>
        <row r="149">
          <cell r="C149" t="str">
            <v>Total consumption</v>
          </cell>
        </row>
        <row r="150">
          <cell r="B150" t="str">
            <v>NCG_R</v>
          </cell>
          <cell r="C150" t="str">
            <v xml:space="preserve">  Public consumption</v>
          </cell>
        </row>
        <row r="151">
          <cell r="B151" t="str">
            <v>NCP_R</v>
          </cell>
          <cell r="C151" t="str">
            <v xml:space="preserve">  Private consumption</v>
          </cell>
        </row>
        <row r="152">
          <cell r="B152" t="str">
            <v>NFI_R</v>
          </cell>
          <cell r="C152" t="str">
            <v>Gross fixed capital formation</v>
          </cell>
        </row>
        <row r="153">
          <cell r="C153" t="str">
            <v xml:space="preserve">  Public gross fixed capital formation</v>
          </cell>
        </row>
        <row r="154">
          <cell r="C154" t="str">
            <v xml:space="preserve">  Private gross fixed capital formation</v>
          </cell>
        </row>
        <row r="155">
          <cell r="B155" t="str">
            <v>NINV_R</v>
          </cell>
          <cell r="C155" t="str">
            <v>Changes in inventories</v>
          </cell>
        </row>
        <row r="156">
          <cell r="B156" t="str">
            <v>NX_R</v>
          </cell>
          <cell r="C156" t="str">
            <v>Exports of goods and services</v>
          </cell>
        </row>
        <row r="157">
          <cell r="B157" t="str">
            <v>NXG_R</v>
          </cell>
          <cell r="C157" t="str">
            <v xml:space="preserve">  Exports of goods</v>
          </cell>
        </row>
        <row r="158">
          <cell r="B158" t="str">
            <v>NM_R</v>
          </cell>
          <cell r="C158" t="str">
            <v>Imports of goods and services</v>
          </cell>
        </row>
        <row r="159">
          <cell r="B159" t="str">
            <v>NMG_R</v>
          </cell>
          <cell r="C159" t="str">
            <v xml:space="preserve">  Imports of goods</v>
          </cell>
        </row>
        <row r="160">
          <cell r="B160" t="str">
            <v>NGDP_R</v>
          </cell>
          <cell r="C160" t="str">
            <v xml:space="preserve">Gross domestic product </v>
          </cell>
        </row>
        <row r="161">
          <cell r="C161" t="str">
            <v xml:space="preserve">Memorandum items </v>
          </cell>
        </row>
        <row r="162">
          <cell r="B162" t="str">
            <v>NGPXO_R</v>
          </cell>
          <cell r="C162" t="str">
            <v>Non-oil GDP</v>
          </cell>
        </row>
        <row r="163">
          <cell r="C163" t="str">
            <v xml:space="preserve">   Net factor income at 2000 metical </v>
          </cell>
        </row>
        <row r="164">
          <cell r="C164" t="str">
            <v>GNP</v>
          </cell>
        </row>
        <row r="165">
          <cell r="C165" t="str">
            <v xml:space="preserve">GDP per capita </v>
          </cell>
        </row>
        <row r="166">
          <cell r="C166" t="str">
            <v>GNP per capita</v>
          </cell>
        </row>
        <row r="168">
          <cell r="C168" t="str">
            <v>Percentage change</v>
          </cell>
        </row>
        <row r="169">
          <cell r="C169" t="str">
            <v>Total consumption</v>
          </cell>
        </row>
        <row r="170">
          <cell r="C170" t="str">
            <v xml:space="preserve">  Public consumption</v>
          </cell>
        </row>
        <row r="171">
          <cell r="C171" t="str">
            <v xml:space="preserve">  Private consumption</v>
          </cell>
        </row>
        <row r="172">
          <cell r="C172" t="str">
            <v>Gross fixed capital formation</v>
          </cell>
        </row>
        <row r="173">
          <cell r="C173" t="str">
            <v xml:space="preserve">  Public gross fixed capital formation</v>
          </cell>
        </row>
        <row r="174">
          <cell r="C174" t="str">
            <v xml:space="preserve">  Private gross fixed capital formation</v>
          </cell>
        </row>
        <row r="175">
          <cell r="C175" t="str">
            <v>Changes in inventories</v>
          </cell>
        </row>
        <row r="176">
          <cell r="C176" t="str">
            <v>Exports of goods and services</v>
          </cell>
        </row>
        <row r="177">
          <cell r="C177" t="str">
            <v xml:space="preserve">  Exports of goods</v>
          </cell>
        </row>
        <row r="178">
          <cell r="C178" t="str">
            <v>Imports of goods and services</v>
          </cell>
        </row>
        <row r="179">
          <cell r="C179" t="str">
            <v xml:space="preserve">  Imports of goods</v>
          </cell>
        </row>
        <row r="180">
          <cell r="C180" t="str">
            <v>Real GDP growth rate:</v>
          </cell>
        </row>
        <row r="181">
          <cell r="C181" t="str">
            <v>Non-oil GDP</v>
          </cell>
        </row>
        <row r="183">
          <cell r="C183" t="str">
            <v xml:space="preserve">III.    FISCAL AND FINANCIAL INDICATORS </v>
          </cell>
        </row>
        <row r="185">
          <cell r="C185" t="str">
            <v>Central Government (bill. met.)</v>
          </cell>
        </row>
        <row r="186">
          <cell r="B186" t="str">
            <v>GCRG</v>
          </cell>
          <cell r="C186" t="str">
            <v>Total revenue and grants</v>
          </cell>
        </row>
        <row r="187">
          <cell r="C187" t="str">
            <v xml:space="preserve">   Total revenue</v>
          </cell>
        </row>
        <row r="188">
          <cell r="B188" t="str">
            <v>GCG</v>
          </cell>
          <cell r="C188" t="str">
            <v xml:space="preserve">  Grants received (current and capital)</v>
          </cell>
        </row>
        <row r="189">
          <cell r="B189" t="str">
            <v>GCGC</v>
          </cell>
          <cell r="C189" t="str">
            <v xml:space="preserve">     of which: project grants received</v>
          </cell>
        </row>
        <row r="190">
          <cell r="C190" t="str">
            <v xml:space="preserve">   Estimated grant financed technical assistance</v>
          </cell>
        </row>
        <row r="191">
          <cell r="C191" t="str">
            <v xml:space="preserve">   Tax revenue</v>
          </cell>
        </row>
        <row r="192">
          <cell r="B192" t="str">
            <v>GCENL</v>
          </cell>
          <cell r="C192" t="str">
            <v>Total expenditure and net lending</v>
          </cell>
        </row>
        <row r="193">
          <cell r="B193" t="str">
            <v>GCEG</v>
          </cell>
          <cell r="C193" t="str">
            <v>General public services</v>
          </cell>
        </row>
        <row r="194">
          <cell r="B194" t="str">
            <v>GCED</v>
          </cell>
          <cell r="C194" t="str">
            <v xml:space="preserve">   Defense</v>
          </cell>
        </row>
        <row r="195">
          <cell r="B195" t="str">
            <v>GCEE</v>
          </cell>
          <cell r="C195" t="str">
            <v xml:space="preserve">   Education</v>
          </cell>
        </row>
        <row r="196">
          <cell r="B196" t="str">
            <v>GCEEP</v>
          </cell>
          <cell r="C196" t="str">
            <v xml:space="preserve">      Elementary education</v>
          </cell>
        </row>
        <row r="197">
          <cell r="B197" t="str">
            <v>GCEH</v>
          </cell>
          <cell r="C197" t="str">
            <v xml:space="preserve">   Health</v>
          </cell>
        </row>
        <row r="198">
          <cell r="B198" t="str">
            <v>GCEHP</v>
          </cell>
          <cell r="C198" t="str">
            <v xml:space="preserve">      Basic healthcare</v>
          </cell>
        </row>
        <row r="199">
          <cell r="B199" t="str">
            <v>GCESWH</v>
          </cell>
          <cell r="C199" t="str">
            <v xml:space="preserve">   Social security, welfare &amp; housing</v>
          </cell>
        </row>
        <row r="200">
          <cell r="B200" t="str">
            <v>GCEES</v>
          </cell>
          <cell r="C200" t="str">
            <v xml:space="preserve">   Economic affairs &amp; services</v>
          </cell>
        </row>
        <row r="201">
          <cell r="B201" t="str">
            <v>GCEO</v>
          </cell>
          <cell r="C201" t="str">
            <v xml:space="preserve">   Other (residual)</v>
          </cell>
        </row>
        <row r="202">
          <cell r="C202" t="str">
            <v>Total expenditure (excluding net lending)</v>
          </cell>
        </row>
        <row r="203">
          <cell r="B203" t="str">
            <v>GCEC</v>
          </cell>
          <cell r="C203" t="str">
            <v xml:space="preserve">  Current expenditure</v>
          </cell>
        </row>
        <row r="204">
          <cell r="B204" t="str">
            <v>GCEW</v>
          </cell>
          <cell r="C204" t="str">
            <v xml:space="preserve">  Wages and salaries</v>
          </cell>
        </row>
        <row r="205">
          <cell r="B205" t="str">
            <v>GCEI_D</v>
          </cell>
          <cell r="C205" t="str">
            <v xml:space="preserve">    Domestic interest payments (scheduled)</v>
          </cell>
        </row>
        <row r="206">
          <cell r="B206" t="str">
            <v>GCEI_F</v>
          </cell>
          <cell r="C206" t="str">
            <v xml:space="preserve">    Foreign interest payments (scheduled  -budget)</v>
          </cell>
        </row>
        <row r="207">
          <cell r="C207" t="str">
            <v>Net Taxes</v>
          </cell>
        </row>
        <row r="208">
          <cell r="C208" t="str">
            <v>Net foreign borrowing</v>
          </cell>
        </row>
        <row r="209">
          <cell r="C209" t="str">
            <v>Domestic financing</v>
          </cell>
        </row>
        <row r="210">
          <cell r="C210" t="str">
            <v xml:space="preserve">   Of which:   bank financing</v>
          </cell>
        </row>
        <row r="212">
          <cell r="C212" t="str">
            <v>General Government (bill. met.)</v>
          </cell>
        </row>
        <row r="213">
          <cell r="B213" t="str">
            <v>GGRG</v>
          </cell>
          <cell r="C213" t="str">
            <v>Total revenue and grants</v>
          </cell>
        </row>
        <row r="214">
          <cell r="B214" t="str">
            <v>GGENL</v>
          </cell>
          <cell r="C214" t="str">
            <v>Total expenditure and net lending</v>
          </cell>
        </row>
        <row r="215">
          <cell r="B215" t="str">
            <v>GGEC</v>
          </cell>
          <cell r="C215" t="str">
            <v xml:space="preserve">  Current expenditure</v>
          </cell>
        </row>
        <row r="216">
          <cell r="C216" t="str">
            <v xml:space="preserve">        Current expenditure (adjusted)</v>
          </cell>
        </row>
        <row r="217">
          <cell r="B217" t="str">
            <v>GGED</v>
          </cell>
          <cell r="C217" t="str">
            <v xml:space="preserve">    Expenditure on national defense</v>
          </cell>
        </row>
        <row r="218">
          <cell r="C218" t="str">
            <v>Government investment</v>
          </cell>
        </row>
        <row r="219">
          <cell r="C219" t="str">
            <v xml:space="preserve">   Investment expenditure (from budget)</v>
          </cell>
        </row>
        <row r="221">
          <cell r="C221" t="str">
            <v>In percent of GDP</v>
          </cell>
        </row>
        <row r="222">
          <cell r="C222" t="str">
            <v>Central Government balance</v>
          </cell>
        </row>
        <row r="223">
          <cell r="C223" t="str">
            <v>Central Government balance (excl. grants)</v>
          </cell>
        </row>
        <row r="224">
          <cell r="C224" t="str">
            <v>General Government balance</v>
          </cell>
        </row>
        <row r="225">
          <cell r="C225" t="str">
            <v>Government investment/GDP:</v>
          </cell>
        </row>
        <row r="226">
          <cell r="C226" t="str">
            <v>Grants/GDP</v>
          </cell>
        </row>
        <row r="227">
          <cell r="C227" t="str">
            <v>Expenditure+net lending/GDP</v>
          </cell>
        </row>
        <row r="228">
          <cell r="C228" t="str">
            <v>Primary balance/GDP (revenue and grants - non-interest expenditure and net lending</v>
          </cell>
        </row>
        <row r="229">
          <cell r="C229" t="str">
            <v>Bank financing/GDP</v>
          </cell>
        </row>
        <row r="232">
          <cell r="C232" t="str">
            <v>IV. MONETARY INDICATORS</v>
          </cell>
        </row>
        <row r="234">
          <cell r="B234" t="str">
            <v>FMB</v>
          </cell>
          <cell r="C234" t="str">
            <v>Stock of broad money (M2; year end)</v>
          </cell>
        </row>
        <row r="235">
          <cell r="B235" t="str">
            <v>FIDR</v>
          </cell>
          <cell r="C235" t="str">
            <v>Short-term interest rate (central monetary authorities)</v>
          </cell>
        </row>
        <row r="236">
          <cell r="C236" t="str">
            <v>Rediscount rate (end of year)</v>
          </cell>
        </row>
        <row r="237">
          <cell r="C237" t="str">
            <v>Velocity of circulation</v>
          </cell>
        </row>
        <row r="238">
          <cell r="C238" t="str">
            <v>Broad money growth:</v>
          </cell>
        </row>
        <row r="239">
          <cell r="C239" t="str">
            <v>Broad money/DGP</v>
          </cell>
        </row>
        <row r="240">
          <cell r="C240" t="str">
            <v>CPS/GDP</v>
          </cell>
        </row>
        <row r="241">
          <cell r="C241" t="str">
            <v>COB/M2</v>
          </cell>
        </row>
        <row r="243">
          <cell r="C243" t="str">
            <v>V.   FOREIGN TRADE</v>
          </cell>
        </row>
        <row r="245">
          <cell r="B245" t="str">
            <v>TXG_D</v>
          </cell>
          <cell r="C245" t="str">
            <v>Export deflator/unit value for goods (index in U.S. dollars)</v>
          </cell>
        </row>
        <row r="246">
          <cell r="B246" t="str">
            <v>TMG_D</v>
          </cell>
          <cell r="C246" t="str">
            <v>Import deflator/unit value for goods (index in U.S. dollars)</v>
          </cell>
        </row>
        <row r="248">
          <cell r="B248" t="str">
            <v>TXGO</v>
          </cell>
          <cell r="C248" t="str">
            <v>Value of oil exports (US$ million)</v>
          </cell>
        </row>
        <row r="249">
          <cell r="B249" t="str">
            <v>TMGO</v>
          </cell>
          <cell r="C249" t="str">
            <v>Value of oil imports (US$ million)</v>
          </cell>
        </row>
        <row r="251">
          <cell r="C251" t="str">
            <v>Annual change export and import unit values, exchange rate</v>
          </cell>
        </row>
        <row r="252">
          <cell r="C252" t="str">
            <v xml:space="preserve">  Exports (national currency)</v>
          </cell>
        </row>
        <row r="253">
          <cell r="C253" t="str">
            <v xml:space="preserve">  Imports (national currency)</v>
          </cell>
        </row>
        <row r="254">
          <cell r="C254" t="str">
            <v xml:space="preserve">  Export deflator</v>
          </cell>
        </row>
        <row r="255">
          <cell r="C255" t="str">
            <v xml:space="preserve">  Import deflator</v>
          </cell>
        </row>
        <row r="256">
          <cell r="C256" t="str">
            <v xml:space="preserve">  Representative rate</v>
          </cell>
        </row>
        <row r="258">
          <cell r="C258" t="str">
            <v>Change in terms of trade (merchandise):</v>
          </cell>
        </row>
        <row r="259">
          <cell r="C259" t="str">
            <v xml:space="preserve">   Trade data</v>
          </cell>
        </row>
        <row r="260">
          <cell r="C260" t="str">
            <v xml:space="preserve">   National accounts</v>
          </cell>
        </row>
        <row r="262">
          <cell r="C262" t="str">
            <v>VI.  BALANCE OF PAYMENTS (Millions of U.S. dollars)</v>
          </cell>
        </row>
        <row r="264">
          <cell r="B264" t="str">
            <v>BCA</v>
          </cell>
          <cell r="C264" t="str">
            <v>Balance on CA (excl. capital transfers)</v>
          </cell>
        </row>
        <row r="265">
          <cell r="C265" t="str">
            <v>Balance on CA excl. grants (BPM4)</v>
          </cell>
        </row>
        <row r="266">
          <cell r="C266" t="str">
            <v>Balance on CA (BPM4)</v>
          </cell>
        </row>
        <row r="267">
          <cell r="C267" t="str">
            <v>Current account (CA)/ GDP</v>
          </cell>
        </row>
        <row r="268">
          <cell r="C268" t="str">
            <v>Current account (CA excl grants)/ GDP</v>
          </cell>
        </row>
        <row r="269">
          <cell r="B269" t="str">
            <v>BXG</v>
          </cell>
          <cell r="C269" t="str">
            <v>Exports of goods</v>
          </cell>
        </row>
        <row r="270">
          <cell r="B270" t="str">
            <v>BXS</v>
          </cell>
          <cell r="C270" t="str">
            <v>Exports of non factor (NF) services</v>
          </cell>
        </row>
        <row r="271">
          <cell r="C271" t="str">
            <v>Exports of goods, NF services and income</v>
          </cell>
        </row>
        <row r="272">
          <cell r="C272" t="str">
            <v xml:space="preserve">    Exports of goods and NF services</v>
          </cell>
        </row>
        <row r="273">
          <cell r="B273" t="str">
            <v>BMG</v>
          </cell>
          <cell r="C273" t="str">
            <v>Imports of goods (- sign)</v>
          </cell>
        </row>
        <row r="274">
          <cell r="B274" t="str">
            <v>BMS</v>
          </cell>
          <cell r="C274" t="str">
            <v>Imports of NF services (- sign)</v>
          </cell>
        </row>
        <row r="275">
          <cell r="C275" t="str">
            <v>Imports of goods, NF services and income</v>
          </cell>
        </row>
        <row r="276">
          <cell r="C276" t="str">
            <v xml:space="preserve">    Imports of goods and NF services</v>
          </cell>
        </row>
        <row r="277">
          <cell r="B277" t="str">
            <v>BXI</v>
          </cell>
          <cell r="C277" t="str">
            <v>Income credits</v>
          </cell>
        </row>
        <row r="278">
          <cell r="B278" t="str">
            <v>BMI</v>
          </cell>
          <cell r="C278" t="str">
            <v>Income debits (- sign)</v>
          </cell>
        </row>
        <row r="279">
          <cell r="B279" t="str">
            <v>BMII_G</v>
          </cell>
          <cell r="C279" t="str">
            <v xml:space="preserve">     Interest on public debt (scheduled; - sign)</v>
          </cell>
        </row>
        <row r="280">
          <cell r="B280" t="str">
            <v>BMIIMU</v>
          </cell>
          <cell r="C280" t="str">
            <v xml:space="preserve">       To multilateral creditors (scheduled; - sign)</v>
          </cell>
        </row>
        <row r="281">
          <cell r="B281" t="str">
            <v>BMIIBI</v>
          </cell>
          <cell r="C281" t="str">
            <v xml:space="preserve">       To bilateral creditors (scheduled; - sign)</v>
          </cell>
        </row>
        <row r="282">
          <cell r="B282" t="str">
            <v>BMIIBA</v>
          </cell>
          <cell r="C282" t="str">
            <v xml:space="preserve">       To banks (scheduled; - sign)</v>
          </cell>
        </row>
        <row r="283">
          <cell r="B283" t="str">
            <v>BMII_P</v>
          </cell>
          <cell r="C283" t="str">
            <v xml:space="preserve">  Interest on nonpublic debt (scheduled; - sign)</v>
          </cell>
        </row>
        <row r="284">
          <cell r="C284" t="str">
            <v xml:space="preserve"> Non energy imports</v>
          </cell>
        </row>
        <row r="286">
          <cell r="B286" t="str">
            <v>BTRP</v>
          </cell>
          <cell r="C286" t="str">
            <v>Private current transfers, net (excl. capital transfers) (BPM4,5)</v>
          </cell>
        </row>
        <row r="287">
          <cell r="B287" t="str">
            <v>BTRG</v>
          </cell>
          <cell r="C287" t="str">
            <v>Official current transfers, net (excl. capital transfers) (BPM5)</v>
          </cell>
        </row>
        <row r="288">
          <cell r="C288" t="str">
            <v>Official transfers, net(BPM4)</v>
          </cell>
        </row>
        <row r="289">
          <cell r="C289" t="str">
            <v>Net factor income and unreq. transfers, accrued (BPM4)</v>
          </cell>
        </row>
        <row r="290">
          <cell r="C290" t="str">
            <v>Net factor income and unreq. transfers, cash (BPM4)</v>
          </cell>
        </row>
        <row r="291">
          <cell r="B291" t="str">
            <v>cash interest needs to be entered for form. to make sense.  Add HCB to equal SR table!</v>
          </cell>
          <cell r="C291" t="str">
            <v>Net factor income and unreq. transf. accrued (BPM5) 6/</v>
          </cell>
        </row>
        <row r="292">
          <cell r="C292" t="str">
            <v>Net factor income and transfers, cash (BPM5) 4/</v>
          </cell>
        </row>
        <row r="293">
          <cell r="B293" t="str">
            <v>cash interest needs to be entered for form. to make sense.  Add HCB to equal SR table!</v>
          </cell>
          <cell r="C293" t="str">
            <v>Disposable national income (cash basis, BPM4) in Mt</v>
          </cell>
        </row>
        <row r="294">
          <cell r="B294" t="str">
            <v>cash interest needs to be entered for form. to make sense.  Add HCB to equal SR table!</v>
          </cell>
        </row>
        <row r="297">
          <cell r="B297" t="str">
            <v>BK</v>
          </cell>
          <cell r="C297" t="str">
            <v>Balance on capital account (BPM5)</v>
          </cell>
        </row>
        <row r="298">
          <cell r="B298" t="str">
            <v>BKF</v>
          </cell>
          <cell r="C298" t="str">
            <v xml:space="preserve">  Debt forgiveness (with forgiven amount +)</v>
          </cell>
        </row>
        <row r="299">
          <cell r="B299" t="str">
            <v>BKFMU</v>
          </cell>
          <cell r="C299" t="str">
            <v xml:space="preserve">    By multilateral creditors</v>
          </cell>
        </row>
        <row r="300">
          <cell r="B300" t="str">
            <v>BKFBI</v>
          </cell>
          <cell r="C300" t="str">
            <v xml:space="preserve">    By bilateral creditors</v>
          </cell>
        </row>
        <row r="301">
          <cell r="B301" t="str">
            <v>BKFBA</v>
          </cell>
          <cell r="C301" t="str">
            <v xml:space="preserve">    By banks</v>
          </cell>
        </row>
        <row r="302">
          <cell r="C302" t="str">
            <v>Balance on capital account (BPM4)   1/</v>
          </cell>
        </row>
        <row r="303">
          <cell r="D303" t="str">
            <v xml:space="preserve"> </v>
          </cell>
        </row>
        <row r="304">
          <cell r="B304" t="str">
            <v>BF</v>
          </cell>
          <cell r="C304" t="str">
            <v>Balance on financial account (BPM5, incl. reserves)</v>
          </cell>
        </row>
        <row r="306">
          <cell r="B306" t="str">
            <v>BFD</v>
          </cell>
          <cell r="C306" t="str">
            <v>Direct investment, net</v>
          </cell>
        </row>
        <row r="307">
          <cell r="B307" t="str">
            <v>BFDL</v>
          </cell>
          <cell r="C307" t="str">
            <v xml:space="preserve">   of which: debt-creating direct inv. Liabilities</v>
          </cell>
        </row>
        <row r="308">
          <cell r="B308" t="str">
            <v>BFDI</v>
          </cell>
          <cell r="C308" t="str">
            <v xml:space="preserve">  Direct investment in reporting country</v>
          </cell>
        </row>
        <row r="310">
          <cell r="B310" t="str">
            <v>BFL_C_G</v>
          </cell>
          <cell r="C310" t="str">
            <v>Gross public borrowing, including IMF</v>
          </cell>
        </row>
        <row r="311">
          <cell r="B311" t="str">
            <v>BFL_CMU</v>
          </cell>
          <cell r="C311" t="str">
            <v xml:space="preserve">  From multilateral creditors (incl. IMF)</v>
          </cell>
        </row>
        <row r="312">
          <cell r="B312" t="str">
            <v>BFL_CBI</v>
          </cell>
          <cell r="C312" t="str">
            <v xml:space="preserve">  From bilateral creditors</v>
          </cell>
        </row>
        <row r="313">
          <cell r="B313" t="str">
            <v>BFL_CBA</v>
          </cell>
          <cell r="C313" t="str">
            <v xml:space="preserve">  From banks</v>
          </cell>
        </row>
        <row r="314">
          <cell r="B314" t="str">
            <v>BFL_C_P</v>
          </cell>
          <cell r="C314" t="str">
            <v>Other gross borrowing</v>
          </cell>
        </row>
        <row r="316">
          <cell r="B316" t="str">
            <v>BFL_D_G</v>
          </cell>
          <cell r="C316" t="str">
            <v>Public amortization (scheduled; - sign)</v>
          </cell>
        </row>
        <row r="317">
          <cell r="B317" t="str">
            <v>BFL_DMU</v>
          </cell>
          <cell r="C317" t="str">
            <v xml:space="preserve">  To multilateral creditors (scheduled; - sign) (incl. IMF)</v>
          </cell>
        </row>
        <row r="318">
          <cell r="B318" t="str">
            <v>BFL_DBI</v>
          </cell>
          <cell r="C318" t="str">
            <v xml:space="preserve">  To bilateral creditors (scheduled; - sign)</v>
          </cell>
        </row>
        <row r="319">
          <cell r="B319" t="str">
            <v>BFL_DBA</v>
          </cell>
          <cell r="C319" t="str">
            <v xml:space="preserve">  To banks (scheduled; - sign)</v>
          </cell>
        </row>
        <row r="320">
          <cell r="B320" t="str">
            <v>BFL_D_P</v>
          </cell>
          <cell r="C320" t="str">
            <v>Other amortization (scheduled; - sign)</v>
          </cell>
        </row>
        <row r="321">
          <cell r="C321" t="str">
            <v xml:space="preserve"> </v>
          </cell>
        </row>
        <row r="322">
          <cell r="B322" t="str">
            <v>BFUND</v>
          </cell>
          <cell r="C322" t="str">
            <v>Memorandum: Net credit from IMF</v>
          </cell>
        </row>
        <row r="324">
          <cell r="B324" t="str">
            <v>BFL_DF</v>
          </cell>
          <cell r="C324" t="str">
            <v>Amortization on account of debt-reduction operations (- sign)</v>
          </cell>
        </row>
        <row r="325">
          <cell r="B325" t="str">
            <v>BFLB_DF</v>
          </cell>
          <cell r="C325" t="str">
            <v xml:space="preserve">  To banks (- sign)</v>
          </cell>
        </row>
        <row r="327">
          <cell r="B327" t="str">
            <v>BER</v>
          </cell>
          <cell r="C327" t="str">
            <v>Rescheduling of current maturities</v>
          </cell>
        </row>
        <row r="328">
          <cell r="B328" t="str">
            <v>BERBI</v>
          </cell>
          <cell r="C328" t="str">
            <v xml:space="preserve">  Of obligations to bilateral creditors</v>
          </cell>
        </row>
        <row r="329">
          <cell r="B329" t="str">
            <v>BERBA</v>
          </cell>
          <cell r="C329" t="str">
            <v xml:space="preserve">  Of obligations to banks</v>
          </cell>
        </row>
        <row r="331">
          <cell r="B331" t="str">
            <v>BEA</v>
          </cell>
          <cell r="C331" t="str">
            <v>Accumulation of arrears, net (decrease -)</v>
          </cell>
        </row>
        <row r="332">
          <cell r="B332" t="str">
            <v>BEAMU</v>
          </cell>
          <cell r="C332" t="str">
            <v xml:space="preserve">  To multilateral creditors, net (decrease -)</v>
          </cell>
        </row>
        <row r="333">
          <cell r="B333" t="str">
            <v>BEABI</v>
          </cell>
          <cell r="C333" t="str">
            <v xml:space="preserve">  To bilateral creditors, net (decrease -)</v>
          </cell>
        </row>
        <row r="334">
          <cell r="B334" t="str">
            <v>BEABA</v>
          </cell>
          <cell r="C334" t="str">
            <v xml:space="preserve">  To banks, net (decrease -)</v>
          </cell>
        </row>
        <row r="336">
          <cell r="B336" t="str">
            <v>BEO</v>
          </cell>
          <cell r="C336" t="str">
            <v>Other exceptional financing</v>
          </cell>
        </row>
        <row r="338">
          <cell r="B338" t="str">
            <v>BFOTH</v>
          </cell>
          <cell r="C338" t="str">
            <v>Other long-term financial flows, net</v>
          </cell>
        </row>
        <row r="339">
          <cell r="B339" t="str">
            <v>BFPA</v>
          </cell>
          <cell r="C339" t="str">
            <v xml:space="preserve">  Portfolio investment assets, net (increase -)</v>
          </cell>
        </row>
        <row r="340">
          <cell r="B340" t="str">
            <v>BFPL</v>
          </cell>
          <cell r="C340" t="str">
            <v xml:space="preserve">  Portfolio investment liabilities, net </v>
          </cell>
        </row>
        <row r="341">
          <cell r="B341" t="str">
            <v>BFPQ</v>
          </cell>
          <cell r="C341" t="str">
            <v xml:space="preserve">   Of which:  equity securities</v>
          </cell>
        </row>
        <row r="343">
          <cell r="B343" t="str">
            <v>BFO_S</v>
          </cell>
          <cell r="C343" t="str">
            <v>Other short-term flows, net   17/</v>
          </cell>
        </row>
        <row r="344">
          <cell r="D344" t="str">
            <v xml:space="preserve"> </v>
          </cell>
        </row>
        <row r="345">
          <cell r="B345" t="str">
            <v>BFLRES</v>
          </cell>
          <cell r="C345" t="str">
            <v>Residual financing (projections only; history = 0)</v>
          </cell>
        </row>
        <row r="346">
          <cell r="B346" t="str">
            <v>BFRA</v>
          </cell>
          <cell r="C346" t="str">
            <v>Reserve assets (accumulation -)</v>
          </cell>
        </row>
        <row r="347">
          <cell r="C347" t="str">
            <v>NFA accumulation</v>
          </cell>
        </row>
        <row r="348">
          <cell r="B348" t="str">
            <v>BNEO</v>
          </cell>
          <cell r="C348" t="str">
            <v>Net errors and omissions (= 0 in projection period)</v>
          </cell>
        </row>
        <row r="350">
          <cell r="B350" t="str">
            <v xml:space="preserve"> </v>
          </cell>
          <cell r="C350" t="str">
            <v>Exceptional financing</v>
          </cell>
        </row>
        <row r="352">
          <cell r="B352" t="str">
            <v>BFL</v>
          </cell>
          <cell r="C352" t="str">
            <v>Net liability flows</v>
          </cell>
        </row>
        <row r="353">
          <cell r="B353" t="str">
            <v>BFLMU</v>
          </cell>
          <cell r="C353" t="str">
            <v>Multilateral</v>
          </cell>
        </row>
        <row r="354">
          <cell r="B354" t="str">
            <v>BFLBI</v>
          </cell>
          <cell r="C354" t="str">
            <v>Bilateral</v>
          </cell>
        </row>
        <row r="355">
          <cell r="B355" t="str">
            <v>BFLBA</v>
          </cell>
          <cell r="C355" t="str">
            <v>Banks</v>
          </cell>
        </row>
        <row r="357">
          <cell r="C357" t="str">
            <v>VII. EXTERNAL DEBT (Millions of U.S. dollars)</v>
          </cell>
        </row>
        <row r="359">
          <cell r="B359" t="str">
            <v>D_G</v>
          </cell>
          <cell r="C359" t="str">
            <v>Total public debt (incl. short-term debt, arrears, and IMF)</v>
          </cell>
        </row>
        <row r="360">
          <cell r="B360" t="str">
            <v>DMU</v>
          </cell>
          <cell r="C360" t="str">
            <v xml:space="preserve">  Multilateral debt</v>
          </cell>
        </row>
        <row r="361">
          <cell r="B361" t="str">
            <v>DBI</v>
          </cell>
          <cell r="C361" t="str">
            <v xml:space="preserve">  Bilateral debt</v>
          </cell>
        </row>
        <row r="362">
          <cell r="B362" t="str">
            <v>DBA</v>
          </cell>
          <cell r="C362" t="str">
            <v xml:space="preserve">  Debt to banks</v>
          </cell>
        </row>
        <row r="363">
          <cell r="B363" t="str">
            <v>D_P</v>
          </cell>
          <cell r="C363" t="str">
            <v>Other (nonpublic) debt    9/</v>
          </cell>
        </row>
        <row r="364">
          <cell r="D364" t="str">
            <v xml:space="preserve"> </v>
          </cell>
        </row>
        <row r="365">
          <cell r="B365" t="str">
            <v>DA</v>
          </cell>
          <cell r="C365" t="str">
            <v>Total stock of arrears 7/</v>
          </cell>
        </row>
        <row r="366">
          <cell r="B366" t="str">
            <v>DAMU</v>
          </cell>
          <cell r="C366" t="str">
            <v xml:space="preserve">  To multilateral creditors  11/</v>
          </cell>
        </row>
        <row r="367">
          <cell r="B367" t="str">
            <v>DABI</v>
          </cell>
          <cell r="C367" t="str">
            <v xml:space="preserve">  To bilateral creditors  12/</v>
          </cell>
        </row>
        <row r="368">
          <cell r="B368" t="str">
            <v>DABA</v>
          </cell>
          <cell r="C368" t="str">
            <v xml:space="preserve">  To banks  18/</v>
          </cell>
        </row>
        <row r="370">
          <cell r="B370" t="str">
            <v>D_S</v>
          </cell>
          <cell r="C370" t="str">
            <v>Total short-term debt  7/  14/</v>
          </cell>
        </row>
        <row r="371">
          <cell r="D371" t="str">
            <v xml:space="preserve"> </v>
          </cell>
        </row>
        <row r="372">
          <cell r="B372" t="str">
            <v>DDR</v>
          </cell>
          <cell r="C372" t="str">
            <v>Impact of debt-reduction operations  15/</v>
          </cell>
        </row>
        <row r="373">
          <cell r="B373" t="str">
            <v>DDRBA</v>
          </cell>
          <cell r="C373" t="str">
            <v xml:space="preserve">  Impact of bank debt-reduction operations  13/</v>
          </cell>
        </row>
        <row r="374">
          <cell r="C374" t="str">
            <v>Memorandum items:</v>
          </cell>
        </row>
        <row r="375">
          <cell r="C375" t="str">
            <v>Public external debt to GDP ratio:  16/</v>
          </cell>
        </row>
        <row r="376">
          <cell r="C376" t="str">
            <v>Public external debt service (scheduled) (% of exports of g&amp;s):</v>
          </cell>
        </row>
        <row r="377">
          <cell r="C377" t="str">
            <v>Public external debt service (cash) (% of exports of g&amp;s):</v>
          </cell>
        </row>
        <row r="378">
          <cell r="C378" t="str">
            <v>Public external debt to exports of goods and services</v>
          </cell>
        </row>
        <row r="379">
          <cell r="C379" t="str">
            <v xml:space="preserve">    Scheduled debt service/fiscal revenue bef. grants</v>
          </cell>
        </row>
        <row r="380">
          <cell r="B380" t="str">
            <v xml:space="preserve"> </v>
          </cell>
          <cell r="C380" t="str">
            <v>Debt relief</v>
          </cell>
        </row>
        <row r="381">
          <cell r="C381" t="str">
            <v xml:space="preserve"> </v>
          </cell>
          <cell r="D381" t="str">
            <v xml:space="preserve"> </v>
          </cell>
        </row>
        <row r="382">
          <cell r="C382" t="str">
            <v xml:space="preserve"> VIII. SAVINGS INVESTMENT BALANCE </v>
          </cell>
        </row>
        <row r="383">
          <cell r="C383" t="str">
            <v>In current prices</v>
          </cell>
        </row>
        <row r="384">
          <cell r="C384" t="str">
            <v>BPM5</v>
          </cell>
        </row>
        <row r="385">
          <cell r="C385" t="str">
            <v>Net factor income and Unrequired transfers, accrued (BPM5)</v>
          </cell>
        </row>
        <row r="386">
          <cell r="C386" t="str">
            <v xml:space="preserve">  Net factor income from abroad (accrued) (NFI)</v>
          </cell>
        </row>
        <row r="387">
          <cell r="C387" t="str">
            <v xml:space="preserve">  Income credits</v>
          </cell>
        </row>
        <row r="388">
          <cell r="C388" t="str">
            <v xml:space="preserve">  Income debits</v>
          </cell>
        </row>
        <row r="389">
          <cell r="C389" t="str">
            <v>Net unrequited transfers (NUT) (BPM5)</v>
          </cell>
        </row>
        <row r="390">
          <cell r="C390" t="str">
            <v xml:space="preserve">  Public sector (BPM5)</v>
          </cell>
        </row>
        <row r="391">
          <cell r="C391" t="str">
            <v xml:space="preserve">  Private sector</v>
          </cell>
          <cell r="D391" t="str">
            <v xml:space="preserve"> </v>
          </cell>
        </row>
        <row r="393">
          <cell r="C393" t="str">
            <v>Gross national product (GNP) = GDP + NFI (BPM5)</v>
          </cell>
        </row>
        <row r="394">
          <cell r="C394" t="str">
            <v>Gross domestic income (GDI) = GNP + NUT (BPM5)</v>
          </cell>
        </row>
        <row r="395">
          <cell r="C395" t="str">
            <v>Gross National Savings (GNS) = GDI - C (BPM5)</v>
          </cell>
        </row>
        <row r="397">
          <cell r="C397" t="str">
            <v>BPM4</v>
          </cell>
        </row>
        <row r="398">
          <cell r="C398" t="str">
            <v>Net factor income and Unrequired transfers, accrued (BPM4)</v>
          </cell>
        </row>
        <row r="399">
          <cell r="C399" t="str">
            <v>Net unrequited transfers (NUT) (BPM4)</v>
          </cell>
        </row>
        <row r="400">
          <cell r="C400" t="str">
            <v xml:space="preserve">  Public sector (BPM4)</v>
          </cell>
        </row>
        <row r="401">
          <cell r="C401" t="str">
            <v>Net factor income from abroad, cash</v>
          </cell>
        </row>
        <row r="403">
          <cell r="C403" t="str">
            <v>Gross disposable income (GDI) = GNP + NUT (BPM4)</v>
          </cell>
        </row>
        <row r="404">
          <cell r="C404" t="str">
            <v>Gross National Savings (GNS) = GDI - C (BPM4)</v>
          </cell>
        </row>
        <row r="406">
          <cell r="C406" t="str">
            <v>As appears in OLD macroframework (BPM4)</v>
          </cell>
        </row>
        <row r="408">
          <cell r="C408" t="str">
            <v>Gross domestic product</v>
          </cell>
        </row>
        <row r="409">
          <cell r="C409" t="str">
            <v>Domestic absorption (A) = C + I</v>
          </cell>
        </row>
        <row r="411">
          <cell r="C411" t="str">
            <v>Net factor income and unrequited transfers, cash, (OM)</v>
          </cell>
        </row>
        <row r="412">
          <cell r="C412" t="str">
            <v xml:space="preserve">  Net factor income from abroad, cash, (OM)</v>
          </cell>
        </row>
        <row r="413">
          <cell r="C413" t="str">
            <v xml:space="preserve">       Public sector  (from BOP)</v>
          </cell>
          <cell r="D413" t="str">
            <v xml:space="preserve"> </v>
          </cell>
        </row>
        <row r="414">
          <cell r="C414" t="str">
            <v xml:space="preserve">       Private sector</v>
          </cell>
        </row>
        <row r="415">
          <cell r="C415" t="str">
            <v xml:space="preserve">                   o/w servicing of HCB and gas in bill of MT</v>
          </cell>
        </row>
        <row r="416">
          <cell r="C416" t="str">
            <v xml:space="preserve">  Net unrequited transfers, cash basis (NUT)</v>
          </cell>
        </row>
        <row r="417">
          <cell r="C417" t="str">
            <v xml:space="preserve">       Public sector</v>
          </cell>
          <cell r="D417" t="str">
            <v xml:space="preserve"> </v>
          </cell>
        </row>
        <row r="418">
          <cell r="C418" t="str">
            <v xml:space="preserve">       Private sector</v>
          </cell>
        </row>
        <row r="419">
          <cell r="D419" t="str">
            <v xml:space="preserve"> </v>
          </cell>
        </row>
        <row r="420">
          <cell r="C420" t="str">
            <v>Gross domestic income (GDI) = GDP + NFI +NUT (OM)</v>
          </cell>
        </row>
        <row r="421">
          <cell r="C421" t="str">
            <v>Gross National Savings (GNS) = GDI - C (OM)</v>
          </cell>
        </row>
        <row r="422">
          <cell r="C422" t="str">
            <v xml:space="preserve">  Public sector </v>
          </cell>
          <cell r="D422" t="str">
            <v xml:space="preserve"> </v>
          </cell>
        </row>
        <row r="423">
          <cell r="C423" t="str">
            <v xml:space="preserve">  Private sector</v>
          </cell>
          <cell r="D423" t="str">
            <v xml:space="preserve"> </v>
          </cell>
        </row>
        <row r="425">
          <cell r="C425" t="str">
            <v>Gross Domestic Savings (GDS) = GDP - C</v>
          </cell>
        </row>
        <row r="426">
          <cell r="C426" t="str">
            <v xml:space="preserve">  Public sector </v>
          </cell>
          <cell r="D426" t="str">
            <v xml:space="preserve"> </v>
          </cell>
        </row>
        <row r="427">
          <cell r="C427" t="str">
            <v xml:space="preserve">  Private sector</v>
          </cell>
        </row>
        <row r="429">
          <cell r="C429" t="str">
            <v>Gross investment (I)</v>
          </cell>
        </row>
        <row r="430">
          <cell r="C430" t="str">
            <v xml:space="preserve">  Public investment</v>
          </cell>
        </row>
        <row r="431">
          <cell r="C431" t="str">
            <v xml:space="preserve">  Private investment</v>
          </cell>
        </row>
        <row r="432">
          <cell r="C432" t="str">
            <v xml:space="preserve">    o/w : electricity and gas projects</v>
          </cell>
        </row>
        <row r="434">
          <cell r="C434" t="str">
            <v>Foreign savings = I - GNS</v>
          </cell>
        </row>
        <row r="435">
          <cell r="C435" t="str">
            <v>Net official  resource transfers</v>
          </cell>
        </row>
        <row r="436">
          <cell r="C436" t="str">
            <v>Gross energy savings</v>
          </cell>
        </row>
        <row r="437">
          <cell r="C437" t="str">
            <v>IX.  FLOW OF FUNDS</v>
          </cell>
        </row>
        <row r="439">
          <cell r="C439" t="str">
            <v>SECTORAL NONFINANCIAL TRANSACTIONS</v>
          </cell>
        </row>
        <row r="440">
          <cell r="B440" t="str">
            <v>I</v>
          </cell>
        </row>
        <row r="441">
          <cell r="B441" t="str">
            <v>I.1</v>
          </cell>
          <cell r="C441" t="str">
            <v>Domestic sector (savings - investment = GDI - A) (BPM5)</v>
          </cell>
        </row>
        <row r="442">
          <cell r="C442" t="str">
            <v>Domestic sector (savings - investment = GDI - A) (BPM4)</v>
          </cell>
        </row>
        <row r="443">
          <cell r="C443" t="str">
            <v>Domestic sector (savings - investment = GDI - A) (OM)</v>
          </cell>
        </row>
        <row r="444">
          <cell r="B444" t="str">
            <v>I.1.1</v>
          </cell>
          <cell r="C444" t="str">
            <v xml:space="preserve">  Private sector</v>
          </cell>
        </row>
        <row r="445">
          <cell r="C445" t="str">
            <v xml:space="preserve">    Private sector - non-energy</v>
          </cell>
        </row>
        <row r="446">
          <cell r="C446" t="str">
            <v xml:space="preserve">    Private sector - energy</v>
          </cell>
        </row>
        <row r="447">
          <cell r="C447" t="str">
            <v xml:space="preserve">  Public sector</v>
          </cell>
        </row>
        <row r="448">
          <cell r="C448" t="str">
            <v xml:space="preserve">  Banking sector</v>
          </cell>
          <cell r="D448" t="str">
            <v xml:space="preserve"> </v>
          </cell>
        </row>
        <row r="449">
          <cell r="C449" t="str">
            <v>External sector</v>
          </cell>
        </row>
        <row r="450">
          <cell r="C450" t="str">
            <v>Horizontal Check</v>
          </cell>
        </row>
        <row r="452">
          <cell r="C452" t="str">
            <v>X. CONSISTENCY CHECK TABLE - Blue checks correspond to WEO</v>
          </cell>
        </row>
        <row r="454">
          <cell r="D454" t="str">
            <v xml:space="preserve"> </v>
          </cell>
        </row>
        <row r="455">
          <cell r="C455" t="str">
            <v>I:  NATIONAL ACCOUNTS IN REAL TERMS</v>
          </cell>
        </row>
        <row r="457">
          <cell r="C457" t="str">
            <v>Real GDP accounting identity:</v>
          </cell>
        </row>
        <row r="458">
          <cell r="C458" t="str">
            <v xml:space="preserve"> NGDP_R-(NCG_R+NCP_R+NFI_R+NINV_R+NX_R-NM_R)=0</v>
          </cell>
        </row>
        <row r="460">
          <cell r="C460" t="str">
            <v>II:  NATIONAL ACCOUNTS IN NOMINAL TERMS</v>
          </cell>
        </row>
        <row r="462">
          <cell r="C462" t="str">
            <v>Nominal GDP accounting identity:</v>
          </cell>
        </row>
        <row r="463">
          <cell r="C463" t="str">
            <v xml:space="preserve"> NGDP-(NCG+NCP+NFI+NINV+NX-NM)=0</v>
          </cell>
        </row>
        <row r="465">
          <cell r="C465" t="str">
            <v>National income identity:</v>
          </cell>
        </row>
        <row r="466">
          <cell r="C466" t="str">
            <v xml:space="preserve">  NGNI-(NGDP+((BXI+BMI+BTRP+BTRG)*ENDA_PR)/1000)=0</v>
          </cell>
        </row>
        <row r="468">
          <cell r="C468" t="str">
            <v>III:  BALANCE OF PAYMENTS</v>
          </cell>
        </row>
        <row r="470">
          <cell r="C470" t="str">
            <v>Current account identity:</v>
          </cell>
        </row>
        <row r="471">
          <cell r="C471" t="str">
            <v xml:space="preserve">  BCA-(BXG+BMG+BXS+BMS+BXI+BMI+BTRP+BTRG)=0</v>
          </cell>
        </row>
        <row r="472">
          <cell r="C472" t="str">
            <v>As percent of GDP:</v>
          </cell>
        </row>
        <row r="473">
          <cell r="C473" t="str">
            <v xml:space="preserve">  (BCA/((NGDP/ENDA_PR)*1000))*100</v>
          </cell>
        </row>
        <row r="474">
          <cell r="C474" t="str">
            <v>Financial account identity:</v>
          </cell>
        </row>
        <row r="475">
          <cell r="C475" t="str">
            <v xml:space="preserve">  BF-(BFD+BFL_C_G+BFL_C_P+BFL_D_G+BFL_D_P+BFL_DF</v>
          </cell>
        </row>
        <row r="476">
          <cell r="C476" t="str">
            <v xml:space="preserve">      +BER+BEA+BEO+BFOTH+BFO_S+BFLRES+BFRA)=0</v>
          </cell>
        </row>
        <row r="477">
          <cell r="C477" t="str">
            <v>Overall balance of payments identity:</v>
          </cell>
        </row>
        <row r="478">
          <cell r="C478" t="str">
            <v xml:space="preserve">  BCA+BK+BF+BNEO=0</v>
          </cell>
        </row>
        <row r="480">
          <cell r="C480" t="str">
            <v>Debt file v. BOP file</v>
          </cell>
        </row>
        <row r="481">
          <cell r="C481" t="str">
            <v>Total interest, scheduled</v>
          </cell>
        </row>
        <row r="482">
          <cell r="C482" t="str">
            <v>Total amortization, no IMF</v>
          </cell>
        </row>
        <row r="485">
          <cell r="C485" t="str">
            <v>Fiscal v. Real</v>
          </cell>
        </row>
        <row r="486">
          <cell r="C486" t="str">
            <v>Public investment</v>
          </cell>
        </row>
        <row r="488">
          <cell r="C488" t="str">
            <v>Fiscal v. BOP</v>
          </cell>
        </row>
        <row r="489">
          <cell r="C489" t="str">
            <v>Foreign interest payments from budget, after debt relief, only proj.</v>
          </cell>
        </row>
        <row r="491">
          <cell r="C491" t="str">
            <v>Explanatory notes:</v>
          </cell>
        </row>
        <row r="493">
          <cell r="C493" t="str">
            <v xml:space="preserve">1.  There is no information on the composition of debt relief, nor on the maturity of cancelled debt.  All debt relief </v>
          </cell>
        </row>
        <row r="494">
          <cell r="C494" t="str">
            <v xml:space="preserve">    assumed to be rescheduling; debt cancelled assumed to apply to future maturities.</v>
          </cell>
        </row>
        <row r="495">
          <cell r="C495" t="str">
            <v>2.  Population present in the country: sharp changes reflect refugee movements.</v>
          </cell>
        </row>
        <row r="496">
          <cell r="C496" t="str">
            <v>4.  Current transfers in 1980-1990 estimated by keeping 1990 proportion of project grants in total fixed.</v>
          </cell>
        </row>
        <row r="497">
          <cell r="C497" t="str">
            <v>5.  Mozambique does not produce constant price series, only real growth rates of NA aggregates based on previous</v>
          </cell>
        </row>
        <row r="498">
          <cell r="C498" t="str">
            <v xml:space="preserve">    year's prices.</v>
          </cell>
        </row>
        <row r="499">
          <cell r="C499" t="str">
            <v>6.  All private transfers assumed to be current.</v>
          </cell>
        </row>
        <row r="500">
          <cell r="C500" t="str">
            <v>7.  For 1980-1992 stocks of arrears derived from changes of arrears in BOP; does not reflect valuation changes or</v>
          </cell>
        </row>
        <row r="501">
          <cell r="C501" t="str">
            <v xml:space="preserve">    revisions.  Cummulative changes amount to $160 more than known arrears in 1993, possibly unregistered debt </v>
          </cell>
        </row>
        <row r="502">
          <cell r="C502" t="str">
            <v xml:space="preserve">    cancellation.</v>
          </cell>
        </row>
        <row r="503">
          <cell r="C503" t="str">
            <v>8.  The parallel market rate should have been used as representative up to 1992, but data are not available until 1990.</v>
          </cell>
        </row>
        <row r="504">
          <cell r="C504" t="str">
            <v>9.  For 1980-85 source is ETA; from 1986-1993 source are official publications; thereafter, staff data base reconciled</v>
          </cell>
        </row>
        <row r="505">
          <cell r="C505" t="str">
            <v>9.  with authorities.</v>
          </cell>
        </row>
        <row r="506">
          <cell r="C506" t="str">
            <v>10. For 1987-1993 source official publication; for 1985-86, extrapolation between available figure from documents for</v>
          </cell>
        </row>
        <row r="507">
          <cell r="C507" t="str">
            <v xml:space="preserve">    1984 and 1987.  For 1980-83 assumed annual nominal growth rate of 10 percent.</v>
          </cell>
        </row>
        <row r="508">
          <cell r="C508" t="str">
            <v>11. Residual.</v>
          </cell>
        </row>
        <row r="509">
          <cell r="C509" t="str">
            <v>12. For 1985-93 source is official publication.  Appears to include both insured and uninsured debt.  Before 1984,</v>
          </cell>
        </row>
        <row r="510">
          <cell r="C510" t="str">
            <v xml:space="preserve">    assumed to have grown at 10 percent annually; for 1984, source is Fund document.  As of 1993, all commercial debt </v>
          </cell>
        </row>
        <row r="511">
          <cell r="C511" t="str">
            <v xml:space="preserve">    debt cancelled or taken over by bilaterals.</v>
          </cell>
        </row>
        <row r="512">
          <cell r="C512" t="str">
            <v xml:space="preserve">13. Arrears to banks for 1984, 1990 and 92 from documents.  In 1993 all debt to banks had been assumed by bilaterals. </v>
          </cell>
        </row>
        <row r="513">
          <cell r="C513" t="str">
            <v xml:space="preserve">    Data for 1991 and 1983-89 based on assumptions.  Before 1983, Mozambique did not incurr significant arrears.</v>
          </cell>
        </row>
        <row r="514">
          <cell r="C514" t="str">
            <v>14. All available data show no arrears or negligible arrears to multilaterals.</v>
          </cell>
        </row>
        <row r="515">
          <cell r="C515" t="str">
            <v>15. Residual.</v>
          </cell>
        </row>
        <row r="516">
          <cell r="C516" t="str">
            <v>16. Data for 1988 and 1989 from fund documents.  Thereafter extrapolated</v>
          </cell>
        </row>
        <row r="517">
          <cell r="C517" t="str">
            <v xml:space="preserve">    to become 0 by 1992.  Before extrapolated to start increasing in 1984.</v>
          </cell>
        </row>
        <row r="518">
          <cell r="B518" t="str">
            <v>I.1.2</v>
          </cell>
          <cell r="C518" t="str">
            <v>17. Up until 1992 the foreign assets of commercial banks cannot be separated from those of the Monetary Authorities.</v>
          </cell>
        </row>
        <row r="519">
          <cell r="B519" t="str">
            <v>I.1.3</v>
          </cell>
          <cell r="C519" t="str">
            <v>18.  Includes entire HCB debt, which may contain some bilateral elements.</v>
          </cell>
        </row>
        <row r="520">
          <cell r="B520" t="str">
            <v>I.2</v>
          </cell>
          <cell r="C520" t="str">
            <v xml:space="preserve"> </v>
          </cell>
        </row>
        <row r="521">
          <cell r="B521" t="str">
            <v>I.1+I.2</v>
          </cell>
        </row>
        <row r="526">
          <cell r="D526" t="str">
            <v xml:space="preserve"> </v>
          </cell>
        </row>
      </sheetData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216"/>
  <sheetViews>
    <sheetView tabSelected="1" topLeftCell="A2" zoomScaleNormal="100" workbookViewId="0">
      <selection activeCell="M7" sqref="M7"/>
    </sheetView>
  </sheetViews>
  <sheetFormatPr defaultColWidth="8.5703125" defaultRowHeight="12.75" x14ac:dyDescent="0.2"/>
  <cols>
    <col min="1" max="1" width="17.7109375" style="1" customWidth="1"/>
    <col min="2" max="2" width="49.7109375" style="1" customWidth="1"/>
    <col min="3" max="7" width="16.7109375" style="1" customWidth="1"/>
    <col min="8" max="8" width="11.42578125" style="1" customWidth="1"/>
    <col min="9" max="11" width="8.5703125" style="1"/>
    <col min="12" max="12" width="9.28515625" style="1" bestFit="1" customWidth="1"/>
    <col min="13" max="16384" width="8.5703125" style="1"/>
  </cols>
  <sheetData>
    <row r="1" spans="1:9" ht="4.5" hidden="1" customHeight="1" x14ac:dyDescent="0.2"/>
    <row r="2" spans="1:9" ht="23.25" customHeight="1" x14ac:dyDescent="0.2">
      <c r="A2" s="2"/>
      <c r="B2" s="3"/>
      <c r="C2" s="4"/>
      <c r="D2" s="5"/>
      <c r="E2" s="5"/>
      <c r="F2" s="5"/>
      <c r="G2" s="5"/>
      <c r="H2" s="5"/>
    </row>
    <row r="3" spans="1:9" ht="23.25" customHeight="1" x14ac:dyDescent="0.2">
      <c r="A3" s="2"/>
      <c r="B3" s="3"/>
      <c r="C3" s="4"/>
      <c r="D3" s="5"/>
      <c r="E3" s="5"/>
      <c r="F3" s="5"/>
      <c r="G3" s="5"/>
      <c r="H3" s="5"/>
    </row>
    <row r="4" spans="1:9" ht="12" customHeight="1" x14ac:dyDescent="0.2">
      <c r="B4" s="6"/>
      <c r="C4" s="7"/>
      <c r="D4" s="7"/>
      <c r="E4" s="7"/>
      <c r="F4" s="7"/>
      <c r="G4" s="7"/>
      <c r="H4" s="7"/>
    </row>
    <row r="5" spans="1:9" ht="12.75" customHeight="1" x14ac:dyDescent="0.2">
      <c r="A5" s="8"/>
      <c r="B5" s="8"/>
      <c r="C5" s="9"/>
      <c r="D5" s="9"/>
      <c r="E5" s="10"/>
      <c r="F5" s="11"/>
      <c r="G5" s="11"/>
      <c r="H5" s="11"/>
    </row>
    <row r="6" spans="1:9" ht="21" customHeight="1" x14ac:dyDescent="0.2">
      <c r="A6" s="12" t="s">
        <v>0</v>
      </c>
      <c r="B6" s="13"/>
      <c r="C6" s="14" t="s">
        <v>1</v>
      </c>
      <c r="D6" s="14" t="s">
        <v>2</v>
      </c>
      <c r="E6" s="15" t="s">
        <v>3</v>
      </c>
      <c r="F6" s="16"/>
      <c r="G6" s="17"/>
      <c r="H6" s="18" t="s">
        <v>4</v>
      </c>
    </row>
    <row r="7" spans="1:9" ht="22.5" customHeight="1" x14ac:dyDescent="0.2">
      <c r="A7" s="19"/>
      <c r="B7" s="20"/>
      <c r="C7" s="21"/>
      <c r="D7" s="21"/>
      <c r="E7" s="18" t="s">
        <v>5</v>
      </c>
      <c r="F7" s="18" t="s">
        <v>6</v>
      </c>
      <c r="G7" s="18" t="s">
        <v>7</v>
      </c>
      <c r="H7" s="22"/>
    </row>
    <row r="8" spans="1:9" ht="12.6" customHeight="1" x14ac:dyDescent="0.2">
      <c r="A8" s="23"/>
      <c r="B8" s="24"/>
      <c r="C8" s="21"/>
      <c r="D8" s="21"/>
      <c r="E8" s="22"/>
      <c r="F8" s="22"/>
      <c r="G8" s="22"/>
      <c r="H8" s="22"/>
    </row>
    <row r="9" spans="1:9" ht="15" x14ac:dyDescent="0.2">
      <c r="A9" s="25" t="s">
        <v>8</v>
      </c>
      <c r="B9" s="26" t="s">
        <v>9</v>
      </c>
      <c r="C9" s="27"/>
      <c r="D9" s="27"/>
      <c r="E9" s="28"/>
      <c r="F9" s="28"/>
      <c r="G9" s="28"/>
      <c r="H9" s="28"/>
    </row>
    <row r="10" spans="1:9" ht="15" x14ac:dyDescent="0.2">
      <c r="A10" s="29"/>
      <c r="B10" s="30" t="s">
        <v>10</v>
      </c>
      <c r="C10" s="31">
        <f>+C11+C195</f>
        <v>64985780520</v>
      </c>
      <c r="D10" s="31">
        <f>+D11+D195</f>
        <v>66377240691</v>
      </c>
      <c r="E10" s="31">
        <f>+E11+E195</f>
        <v>28204204667</v>
      </c>
      <c r="F10" s="31">
        <f>+F11+F195</f>
        <v>1392122748</v>
      </c>
      <c r="G10" s="31">
        <f>+G11+G195</f>
        <v>29596327415</v>
      </c>
      <c r="H10" s="32">
        <f>+G10/D10</f>
        <v>0.44588065286981604</v>
      </c>
      <c r="I10" s="34"/>
    </row>
    <row r="11" spans="1:9" ht="15" x14ac:dyDescent="0.2">
      <c r="A11" s="35"/>
      <c r="B11" s="36" t="s">
        <v>11</v>
      </c>
      <c r="C11" s="37">
        <f>+C12+C54+C61+C83</f>
        <v>64238378577</v>
      </c>
      <c r="D11" s="37">
        <f>+D12+D54+D61+D83</f>
        <v>65629838748</v>
      </c>
      <c r="E11" s="37">
        <f>+E12+E54+E61+E83</f>
        <v>28170040066</v>
      </c>
      <c r="F11" s="37">
        <f>+F12+F54+F61+F83</f>
        <v>1335477892</v>
      </c>
      <c r="G11" s="37">
        <f>+G12+G54+G61+G83</f>
        <v>29505517958</v>
      </c>
      <c r="H11" s="38">
        <f t="shared" ref="H11:H74" si="0">+G11/D11</f>
        <v>0.44957474406257242</v>
      </c>
      <c r="I11" s="34"/>
    </row>
    <row r="12" spans="1:9" ht="15" x14ac:dyDescent="0.25">
      <c r="A12" s="39" t="s">
        <v>12</v>
      </c>
      <c r="B12" s="40" t="s">
        <v>13</v>
      </c>
      <c r="C12" s="41">
        <f>+C14+C17+C20+C27+C45+C49</f>
        <v>44350416191</v>
      </c>
      <c r="D12" s="41">
        <f>+D14+D17+D20+D27+D45+D49</f>
        <v>44350416191</v>
      </c>
      <c r="E12" s="41">
        <f>+E14+E17+E20+E27+E45+E49</f>
        <v>24715507523</v>
      </c>
      <c r="F12" s="41">
        <f>+F14+F17+F20+F27+F45+F49</f>
        <v>0</v>
      </c>
      <c r="G12" s="41">
        <f>+G14+G17+G20+G27+G45+G49</f>
        <v>24715507523</v>
      </c>
      <c r="H12" s="42">
        <f t="shared" si="0"/>
        <v>0.55727791632348878</v>
      </c>
      <c r="I12" s="34"/>
    </row>
    <row r="13" spans="1:9" ht="15" x14ac:dyDescent="0.25">
      <c r="A13" s="44"/>
      <c r="B13" s="45"/>
      <c r="C13" s="46"/>
      <c r="D13" s="46"/>
      <c r="E13" s="46"/>
      <c r="F13" s="46"/>
      <c r="G13" s="46"/>
      <c r="H13" s="47"/>
      <c r="I13" s="34"/>
    </row>
    <row r="14" spans="1:9" ht="15" x14ac:dyDescent="0.25">
      <c r="A14" s="48" t="s">
        <v>14</v>
      </c>
      <c r="B14" s="49" t="s">
        <v>15</v>
      </c>
      <c r="C14" s="50">
        <f>SUM(C15:C16)</f>
        <v>10968181905</v>
      </c>
      <c r="D14" s="50">
        <f>SUM(D15:D16)</f>
        <v>10968181905</v>
      </c>
      <c r="E14" s="51">
        <f>SUM(E15:E16)</f>
        <v>6106396130</v>
      </c>
      <c r="F14" s="51">
        <f>SUM(F15:F16)</f>
        <v>0</v>
      </c>
      <c r="G14" s="51">
        <f>SUM(G15:G16)</f>
        <v>6106396130</v>
      </c>
      <c r="H14" s="52">
        <f t="shared" si="0"/>
        <v>0.5567373137034054</v>
      </c>
      <c r="I14" s="34"/>
    </row>
    <row r="15" spans="1:9" ht="15" x14ac:dyDescent="0.25">
      <c r="A15" s="53" t="s">
        <v>16</v>
      </c>
      <c r="B15" s="54" t="s">
        <v>17</v>
      </c>
      <c r="C15" s="55">
        <v>6922796308</v>
      </c>
      <c r="D15" s="55">
        <f>+C15</f>
        <v>6922796308</v>
      </c>
      <c r="E15" s="55">
        <f>3221132585-109333153+24291073</f>
        <v>3136090505</v>
      </c>
      <c r="F15" s="55"/>
      <c r="G15" s="55">
        <f>+E15+F15</f>
        <v>3136090505</v>
      </c>
      <c r="H15" s="56">
        <f t="shared" si="0"/>
        <v>0.45300921267550892</v>
      </c>
    </row>
    <row r="16" spans="1:9" ht="15" x14ac:dyDescent="0.25">
      <c r="A16" s="53" t="s">
        <v>18</v>
      </c>
      <c r="B16" s="54" t="s">
        <v>19</v>
      </c>
      <c r="C16" s="55">
        <v>4045385597</v>
      </c>
      <c r="D16" s="55">
        <f>+C16</f>
        <v>4045385597</v>
      </c>
      <c r="E16" s="55">
        <v>2970305625</v>
      </c>
      <c r="F16" s="55"/>
      <c r="G16" s="55">
        <f>+E16+F16</f>
        <v>2970305625</v>
      </c>
      <c r="H16" s="56">
        <f t="shared" si="0"/>
        <v>0.73424536518910244</v>
      </c>
    </row>
    <row r="17" spans="1:8" s="59" customFormat="1" ht="15" x14ac:dyDescent="0.25">
      <c r="A17" s="48" t="s">
        <v>20</v>
      </c>
      <c r="B17" s="49" t="s">
        <v>21</v>
      </c>
      <c r="C17" s="51">
        <f>SUM(C18:C20)</f>
        <v>165057520</v>
      </c>
      <c r="D17" s="51">
        <f>SUM(D18:D20)</f>
        <v>165057520</v>
      </c>
      <c r="E17" s="51">
        <f t="shared" ref="E17:G17" si="1">SUM(E18:E20)</f>
        <v>337300303</v>
      </c>
      <c r="F17" s="51">
        <f t="shared" si="1"/>
        <v>0</v>
      </c>
      <c r="G17" s="51">
        <f t="shared" si="1"/>
        <v>337300303</v>
      </c>
      <c r="H17" s="58">
        <f t="shared" si="0"/>
        <v>2.0435318730100875</v>
      </c>
    </row>
    <row r="18" spans="1:8" ht="15" x14ac:dyDescent="0.25">
      <c r="A18" s="60" t="s">
        <v>22</v>
      </c>
      <c r="B18" s="61" t="s">
        <v>23</v>
      </c>
      <c r="C18" s="55">
        <v>132071412</v>
      </c>
      <c r="D18" s="55">
        <f t="shared" ref="D18:D19" si="2">+C18</f>
        <v>132071412</v>
      </c>
      <c r="E18" s="55">
        <f>227502432+109333153</f>
        <v>336835585</v>
      </c>
      <c r="F18" s="55"/>
      <c r="G18" s="55">
        <f t="shared" ref="G18:G19" si="3">+E18+F18</f>
        <v>336835585</v>
      </c>
      <c r="H18" s="56">
        <f t="shared" si="0"/>
        <v>2.5504049657620076</v>
      </c>
    </row>
    <row r="19" spans="1:8" ht="15" x14ac:dyDescent="0.25">
      <c r="A19" s="60" t="s">
        <v>24</v>
      </c>
      <c r="B19" s="61" t="s">
        <v>25</v>
      </c>
      <c r="C19" s="55">
        <v>32986108</v>
      </c>
      <c r="D19" s="55">
        <f t="shared" si="2"/>
        <v>32986108</v>
      </c>
      <c r="E19" s="55">
        <f>27020+437698</f>
        <v>464718</v>
      </c>
      <c r="F19" s="55"/>
      <c r="G19" s="55">
        <f t="shared" si="3"/>
        <v>464718</v>
      </c>
      <c r="H19" s="56">
        <f t="shared" si="0"/>
        <v>1.4088294381380186E-2</v>
      </c>
    </row>
    <row r="20" spans="1:8" ht="15" hidden="1" x14ac:dyDescent="0.25">
      <c r="A20" s="48" t="s">
        <v>26</v>
      </c>
      <c r="B20" s="49" t="s">
        <v>27</v>
      </c>
      <c r="C20" s="55">
        <f>+C21</f>
        <v>0</v>
      </c>
      <c r="D20" s="55">
        <f>+D21</f>
        <v>0</v>
      </c>
      <c r="E20" s="51">
        <f>+E21</f>
        <v>0</v>
      </c>
      <c r="F20" s="51">
        <f>+F21</f>
        <v>0</v>
      </c>
      <c r="G20" s="51">
        <f>+G21</f>
        <v>0</v>
      </c>
      <c r="H20" s="58" t="e">
        <f t="shared" si="0"/>
        <v>#DIV/0!</v>
      </c>
    </row>
    <row r="21" spans="1:8" ht="15" hidden="1" x14ac:dyDescent="0.25">
      <c r="A21" s="60" t="s">
        <v>28</v>
      </c>
      <c r="B21" s="61" t="s">
        <v>29</v>
      </c>
      <c r="C21" s="55">
        <f>SUM(C22:C23)</f>
        <v>0</v>
      </c>
      <c r="D21" s="55">
        <f t="shared" ref="D21:D26" si="4">+C21</f>
        <v>0</v>
      </c>
      <c r="E21" s="55">
        <f>SUM(E22:E26)</f>
        <v>0</v>
      </c>
      <c r="F21" s="55">
        <f>SUM(F22:F26)</f>
        <v>0</v>
      </c>
      <c r="G21" s="55">
        <f>SUM(G22:G26)</f>
        <v>0</v>
      </c>
      <c r="H21" s="56" t="e">
        <f t="shared" si="0"/>
        <v>#DIV/0!</v>
      </c>
    </row>
    <row r="22" spans="1:8" ht="15" hidden="1" x14ac:dyDescent="0.25">
      <c r="A22" s="60" t="s">
        <v>30</v>
      </c>
      <c r="B22" s="54" t="s">
        <v>17</v>
      </c>
      <c r="C22" s="55"/>
      <c r="D22" s="55">
        <f t="shared" si="4"/>
        <v>0</v>
      </c>
      <c r="E22" s="55"/>
      <c r="F22" s="55"/>
      <c r="G22" s="55">
        <f>+E22+F22</f>
        <v>0</v>
      </c>
      <c r="H22" s="56" t="e">
        <f t="shared" si="0"/>
        <v>#DIV/0!</v>
      </c>
    </row>
    <row r="23" spans="1:8" ht="15" hidden="1" x14ac:dyDescent="0.25">
      <c r="A23" s="60" t="s">
        <v>31</v>
      </c>
      <c r="B23" s="54" t="s">
        <v>19</v>
      </c>
      <c r="C23" s="55"/>
      <c r="D23" s="55">
        <f t="shared" si="4"/>
        <v>0</v>
      </c>
      <c r="E23" s="55"/>
      <c r="F23" s="55"/>
      <c r="G23" s="55">
        <f>+E23+F23</f>
        <v>0</v>
      </c>
      <c r="H23" s="56" t="e">
        <f t="shared" si="0"/>
        <v>#DIV/0!</v>
      </c>
    </row>
    <row r="24" spans="1:8" ht="15" hidden="1" x14ac:dyDescent="0.25">
      <c r="A24" s="60" t="s">
        <v>32</v>
      </c>
      <c r="B24" s="61" t="s">
        <v>33</v>
      </c>
      <c r="C24" s="55">
        <f>SUM(C25:C26)</f>
        <v>0</v>
      </c>
      <c r="D24" s="55">
        <f t="shared" si="4"/>
        <v>0</v>
      </c>
      <c r="E24" s="55"/>
      <c r="F24" s="55">
        <f>SUM(F25:F26)</f>
        <v>0</v>
      </c>
      <c r="G24" s="55">
        <f>+E24+F24</f>
        <v>0</v>
      </c>
      <c r="H24" s="56" t="e">
        <f t="shared" si="0"/>
        <v>#DIV/0!</v>
      </c>
    </row>
    <row r="25" spans="1:8" ht="15" hidden="1" x14ac:dyDescent="0.25">
      <c r="A25" s="60" t="s">
        <v>34</v>
      </c>
      <c r="B25" s="54" t="s">
        <v>17</v>
      </c>
      <c r="C25" s="55"/>
      <c r="D25" s="55">
        <f t="shared" si="4"/>
        <v>0</v>
      </c>
      <c r="E25" s="55"/>
      <c r="F25" s="55"/>
      <c r="G25" s="55">
        <f>+E25+F25</f>
        <v>0</v>
      </c>
      <c r="H25" s="56" t="e">
        <f t="shared" si="0"/>
        <v>#DIV/0!</v>
      </c>
    </row>
    <row r="26" spans="1:8" ht="15" hidden="1" x14ac:dyDescent="0.25">
      <c r="A26" s="60" t="s">
        <v>35</v>
      </c>
      <c r="B26" s="54" t="s">
        <v>19</v>
      </c>
      <c r="C26" s="55"/>
      <c r="D26" s="55">
        <f t="shared" si="4"/>
        <v>0</v>
      </c>
      <c r="E26" s="55"/>
      <c r="F26" s="55"/>
      <c r="G26" s="55">
        <f>+E26+F26</f>
        <v>0</v>
      </c>
      <c r="H26" s="56" t="e">
        <f t="shared" si="0"/>
        <v>#DIV/0!</v>
      </c>
    </row>
    <row r="27" spans="1:8" ht="15" x14ac:dyDescent="0.25">
      <c r="A27" s="48" t="s">
        <v>36</v>
      </c>
      <c r="B27" s="49" t="s">
        <v>37</v>
      </c>
      <c r="C27" s="51">
        <f>+C28+C32+C35+C36+C40+C44</f>
        <v>23036682215</v>
      </c>
      <c r="D27" s="51">
        <f>+D28+D32+D35+D36+D40+D44</f>
        <v>23036682215</v>
      </c>
      <c r="E27" s="51">
        <f>+E28+E32+E35+E36+E40+E44</f>
        <v>12845927426</v>
      </c>
      <c r="F27" s="51">
        <f>+F28+F32+F35+F36+F40+F44</f>
        <v>0</v>
      </c>
      <c r="G27" s="51">
        <f>+G28+G32+G35+G36+G40+G44</f>
        <v>12845927426</v>
      </c>
      <c r="H27" s="58">
        <f t="shared" si="0"/>
        <v>0.55762923263470476</v>
      </c>
    </row>
    <row r="28" spans="1:8" ht="15" x14ac:dyDescent="0.25">
      <c r="A28" s="60" t="s">
        <v>38</v>
      </c>
      <c r="B28" s="61" t="s">
        <v>39</v>
      </c>
      <c r="C28" s="55">
        <f>+C29</f>
        <v>17939341903</v>
      </c>
      <c r="D28" s="55">
        <f>+D29</f>
        <v>17939341903</v>
      </c>
      <c r="E28" s="55">
        <f>+E29</f>
        <v>10078538082</v>
      </c>
      <c r="F28" s="55">
        <f>+F29</f>
        <v>0</v>
      </c>
      <c r="G28" s="55">
        <f t="shared" ref="G28:G44" si="5">+E28+F28</f>
        <v>10078538082</v>
      </c>
      <c r="H28" s="56">
        <f t="shared" si="0"/>
        <v>0.56181202947665343</v>
      </c>
    </row>
    <row r="29" spans="1:8" ht="15" x14ac:dyDescent="0.25">
      <c r="A29" s="60" t="s">
        <v>40</v>
      </c>
      <c r="B29" s="54" t="s">
        <v>41</v>
      </c>
      <c r="C29" s="55">
        <f>+C30+C31</f>
        <v>17939341903</v>
      </c>
      <c r="D29" s="55">
        <f>+D30+D31</f>
        <v>17939341903</v>
      </c>
      <c r="E29" s="55">
        <f>+E30+E31</f>
        <v>10078538082</v>
      </c>
      <c r="F29" s="55">
        <f>+F30+F31</f>
        <v>0</v>
      </c>
      <c r="G29" s="55">
        <f t="shared" si="5"/>
        <v>10078538082</v>
      </c>
      <c r="H29" s="56">
        <f t="shared" si="0"/>
        <v>0.56181202947665343</v>
      </c>
    </row>
    <row r="30" spans="1:8" ht="15" x14ac:dyDescent="0.25">
      <c r="A30" s="60" t="s">
        <v>40</v>
      </c>
      <c r="B30" s="54" t="s">
        <v>42</v>
      </c>
      <c r="C30" s="55">
        <v>9550719731</v>
      </c>
      <c r="D30" s="55">
        <f t="shared" ref="D30:D31" si="6">+C30</f>
        <v>9550719731</v>
      </c>
      <c r="E30" s="55">
        <v>5177366991</v>
      </c>
      <c r="F30" s="55"/>
      <c r="G30" s="55">
        <f t="shared" si="5"/>
        <v>5177366991</v>
      </c>
      <c r="H30" s="56">
        <f t="shared" si="0"/>
        <v>0.54209181473466905</v>
      </c>
    </row>
    <row r="31" spans="1:8" ht="15" x14ac:dyDescent="0.25">
      <c r="A31" s="60" t="s">
        <v>40</v>
      </c>
      <c r="B31" s="54" t="s">
        <v>43</v>
      </c>
      <c r="C31" s="55">
        <v>8388622172</v>
      </c>
      <c r="D31" s="55">
        <f t="shared" si="6"/>
        <v>8388622172</v>
      </c>
      <c r="E31" s="55">
        <v>4901171091</v>
      </c>
      <c r="F31" s="55"/>
      <c r="G31" s="55">
        <f t="shared" si="5"/>
        <v>4901171091</v>
      </c>
      <c r="H31" s="56">
        <f t="shared" si="0"/>
        <v>0.58426413664920995</v>
      </c>
    </row>
    <row r="32" spans="1:8" ht="15" x14ac:dyDescent="0.25">
      <c r="A32" s="60" t="s">
        <v>44</v>
      </c>
      <c r="B32" s="61" t="s">
        <v>45</v>
      </c>
      <c r="C32" s="55">
        <f>+C33+C34</f>
        <v>3075073556</v>
      </c>
      <c r="D32" s="55">
        <f t="shared" ref="D32:F32" si="7">+D33+D34</f>
        <v>3075073556</v>
      </c>
      <c r="E32" s="55">
        <f t="shared" si="7"/>
        <v>1660918307</v>
      </c>
      <c r="F32" s="55">
        <f t="shared" si="7"/>
        <v>0</v>
      </c>
      <c r="G32" s="55">
        <f t="shared" si="5"/>
        <v>1660918307</v>
      </c>
      <c r="H32" s="56">
        <f t="shared" si="0"/>
        <v>0.54012311470054475</v>
      </c>
    </row>
    <row r="33" spans="1:8" s="57" customFormat="1" ht="15" x14ac:dyDescent="0.25">
      <c r="A33" s="60" t="s">
        <v>46</v>
      </c>
      <c r="B33" s="54" t="s">
        <v>47</v>
      </c>
      <c r="C33" s="55">
        <v>2605073556</v>
      </c>
      <c r="D33" s="55">
        <f>+C33</f>
        <v>2605073556</v>
      </c>
      <c r="E33" s="55">
        <v>1477919907</v>
      </c>
      <c r="F33" s="55"/>
      <c r="G33" s="55">
        <f t="shared" si="5"/>
        <v>1477919907</v>
      </c>
      <c r="H33" s="56">
        <f t="shared" si="0"/>
        <v>0.56732367636839198</v>
      </c>
    </row>
    <row r="34" spans="1:8" s="57" customFormat="1" ht="15" x14ac:dyDescent="0.25">
      <c r="A34" s="60" t="s">
        <v>48</v>
      </c>
      <c r="B34" s="54" t="s">
        <v>49</v>
      </c>
      <c r="C34" s="55">
        <v>470000000</v>
      </c>
      <c r="D34" s="55">
        <f>+C34</f>
        <v>470000000</v>
      </c>
      <c r="E34" s="55">
        <v>182998400</v>
      </c>
      <c r="F34" s="55"/>
      <c r="G34" s="55">
        <f t="shared" si="5"/>
        <v>182998400</v>
      </c>
      <c r="H34" s="56">
        <f t="shared" si="0"/>
        <v>0.38935829787234044</v>
      </c>
    </row>
    <row r="35" spans="1:8" s="57" customFormat="1" ht="15" x14ac:dyDescent="0.25">
      <c r="A35" s="60" t="s">
        <v>50</v>
      </c>
      <c r="B35" s="61" t="s">
        <v>51</v>
      </c>
      <c r="C35" s="55">
        <v>0</v>
      </c>
      <c r="D35" s="55">
        <f>+C35</f>
        <v>0</v>
      </c>
      <c r="E35" s="55"/>
      <c r="F35" s="55"/>
      <c r="G35" s="55">
        <f t="shared" si="5"/>
        <v>0</v>
      </c>
      <c r="H35" s="56">
        <v>0</v>
      </c>
    </row>
    <row r="36" spans="1:8" ht="15" x14ac:dyDescent="0.25">
      <c r="A36" s="60" t="s">
        <v>52</v>
      </c>
      <c r="B36" s="61" t="s">
        <v>53</v>
      </c>
      <c r="C36" s="55">
        <f>SUM(C37:C39)</f>
        <v>946437500</v>
      </c>
      <c r="D36" s="55">
        <f>SUM(D37:D39)</f>
        <v>946437500</v>
      </c>
      <c r="E36" s="55">
        <f>SUM(E37:E39)</f>
        <v>637548532</v>
      </c>
      <c r="F36" s="55">
        <f>SUM(F37:F39)</f>
        <v>0</v>
      </c>
      <c r="G36" s="55">
        <f t="shared" si="5"/>
        <v>637548532</v>
      </c>
      <c r="H36" s="56">
        <f t="shared" si="0"/>
        <v>0.67362982975632302</v>
      </c>
    </row>
    <row r="37" spans="1:8" ht="15" x14ac:dyDescent="0.25">
      <c r="A37" s="60" t="s">
        <v>54</v>
      </c>
      <c r="B37" s="54" t="s">
        <v>55</v>
      </c>
      <c r="C37" s="55">
        <v>0</v>
      </c>
      <c r="D37" s="55">
        <f t="shared" ref="D37:D44" si="8">+C37</f>
        <v>0</v>
      </c>
      <c r="E37" s="55"/>
      <c r="F37" s="55"/>
      <c r="G37" s="55">
        <f t="shared" si="5"/>
        <v>0</v>
      </c>
      <c r="H37" s="56">
        <v>0</v>
      </c>
    </row>
    <row r="38" spans="1:8" ht="15" x14ac:dyDescent="0.25">
      <c r="A38" s="60" t="s">
        <v>56</v>
      </c>
      <c r="B38" s="54" t="s">
        <v>57</v>
      </c>
      <c r="C38" s="55">
        <v>946437500</v>
      </c>
      <c r="D38" s="55">
        <f t="shared" si="8"/>
        <v>946437500</v>
      </c>
      <c r="E38" s="55">
        <v>637548532</v>
      </c>
      <c r="F38" s="55"/>
      <c r="G38" s="55">
        <f t="shared" si="5"/>
        <v>637548532</v>
      </c>
      <c r="H38" s="56">
        <f t="shared" si="0"/>
        <v>0.67362982975632302</v>
      </c>
    </row>
    <row r="39" spans="1:8" ht="15" x14ac:dyDescent="0.25">
      <c r="A39" s="60" t="s">
        <v>58</v>
      </c>
      <c r="B39" s="54" t="s">
        <v>59</v>
      </c>
      <c r="C39" s="55">
        <v>0</v>
      </c>
      <c r="D39" s="55">
        <f t="shared" si="8"/>
        <v>0</v>
      </c>
      <c r="E39" s="55"/>
      <c r="F39" s="55"/>
      <c r="G39" s="55">
        <f t="shared" si="5"/>
        <v>0</v>
      </c>
      <c r="H39" s="56">
        <v>0</v>
      </c>
    </row>
    <row r="40" spans="1:8" ht="15" x14ac:dyDescent="0.25">
      <c r="A40" s="60" t="s">
        <v>60</v>
      </c>
      <c r="B40" s="61" t="s">
        <v>61</v>
      </c>
      <c r="C40" s="55">
        <f>SUM(C41:C43)</f>
        <v>1075829256</v>
      </c>
      <c r="D40" s="55">
        <f t="shared" si="8"/>
        <v>1075829256</v>
      </c>
      <c r="E40" s="55">
        <f t="shared" ref="E40:F40" si="9">SUM(E41:E43)</f>
        <v>468922505</v>
      </c>
      <c r="F40" s="55">
        <f t="shared" si="9"/>
        <v>0</v>
      </c>
      <c r="G40" s="55">
        <f t="shared" si="5"/>
        <v>468922505</v>
      </c>
      <c r="H40" s="56">
        <f t="shared" si="0"/>
        <v>0.43587075029311156</v>
      </c>
    </row>
    <row r="41" spans="1:8" ht="15" x14ac:dyDescent="0.25">
      <c r="A41" s="60" t="s">
        <v>62</v>
      </c>
      <c r="B41" s="54" t="s">
        <v>63</v>
      </c>
      <c r="C41" s="55">
        <v>0</v>
      </c>
      <c r="D41" s="55">
        <f t="shared" si="8"/>
        <v>0</v>
      </c>
      <c r="E41" s="55"/>
      <c r="F41" s="55"/>
      <c r="G41" s="55">
        <f t="shared" si="5"/>
        <v>0</v>
      </c>
      <c r="H41" s="56">
        <v>0</v>
      </c>
    </row>
    <row r="42" spans="1:8" ht="15" x14ac:dyDescent="0.25">
      <c r="A42" s="60" t="s">
        <v>64</v>
      </c>
      <c r="B42" s="54" t="s">
        <v>65</v>
      </c>
      <c r="C42" s="55">
        <v>755829256</v>
      </c>
      <c r="D42" s="55">
        <f t="shared" si="8"/>
        <v>755829256</v>
      </c>
      <c r="E42" s="55">
        <v>325271894</v>
      </c>
      <c r="F42" s="55"/>
      <c r="G42" s="55">
        <f t="shared" si="5"/>
        <v>325271894</v>
      </c>
      <c r="H42" s="56">
        <f t="shared" si="0"/>
        <v>0.43035102361795852</v>
      </c>
    </row>
    <row r="43" spans="1:8" ht="15" x14ac:dyDescent="0.25">
      <c r="A43" s="60" t="s">
        <v>66</v>
      </c>
      <c r="B43" s="54" t="s">
        <v>67</v>
      </c>
      <c r="C43" s="55">
        <v>320000000</v>
      </c>
      <c r="D43" s="55">
        <f t="shared" si="8"/>
        <v>320000000</v>
      </c>
      <c r="E43" s="55">
        <v>143650611</v>
      </c>
      <c r="F43" s="55"/>
      <c r="G43" s="55">
        <f t="shared" si="5"/>
        <v>143650611</v>
      </c>
      <c r="H43" s="56">
        <f t="shared" si="0"/>
        <v>0.448908159375</v>
      </c>
    </row>
    <row r="44" spans="1:8" ht="15" x14ac:dyDescent="0.25">
      <c r="A44" s="60" t="s">
        <v>68</v>
      </c>
      <c r="B44" s="61" t="s">
        <v>69</v>
      </c>
      <c r="C44" s="55">
        <v>0</v>
      </c>
      <c r="D44" s="55">
        <f t="shared" si="8"/>
        <v>0</v>
      </c>
      <c r="E44" s="55"/>
      <c r="F44" s="55"/>
      <c r="G44" s="55">
        <f t="shared" si="5"/>
        <v>0</v>
      </c>
      <c r="H44" s="56">
        <v>0</v>
      </c>
    </row>
    <row r="45" spans="1:8" ht="15" x14ac:dyDescent="0.25">
      <c r="A45" s="48" t="s">
        <v>70</v>
      </c>
      <c r="B45" s="49" t="s">
        <v>71</v>
      </c>
      <c r="C45" s="51">
        <f>SUM(C46:C48)</f>
        <v>9351458073</v>
      </c>
      <c r="D45" s="51">
        <f>SUM(D46:D48)</f>
        <v>9351458073</v>
      </c>
      <c r="E45" s="51">
        <f>SUM(E46:E48)</f>
        <v>5000548791</v>
      </c>
      <c r="F45" s="51">
        <f>SUM(F46:F48)</f>
        <v>0</v>
      </c>
      <c r="G45" s="51">
        <f>SUM(G46:G48)</f>
        <v>5000548791</v>
      </c>
      <c r="H45" s="58">
        <f t="shared" si="0"/>
        <v>0.53473466404536807</v>
      </c>
    </row>
    <row r="46" spans="1:8" ht="15" x14ac:dyDescent="0.25">
      <c r="A46" s="60" t="s">
        <v>72</v>
      </c>
      <c r="B46" s="54" t="s">
        <v>73</v>
      </c>
      <c r="C46" s="55">
        <v>8991158266</v>
      </c>
      <c r="D46" s="55">
        <f t="shared" ref="D46:D48" si="10">+C46</f>
        <v>8991158266</v>
      </c>
      <c r="E46" s="55">
        <v>4781179641</v>
      </c>
      <c r="F46" s="55"/>
      <c r="G46" s="55">
        <f t="shared" ref="G46:G48" si="11">+E46+F46</f>
        <v>4781179641</v>
      </c>
      <c r="H46" s="56">
        <f t="shared" si="0"/>
        <v>0.53176459578962099</v>
      </c>
    </row>
    <row r="47" spans="1:8" ht="15" x14ac:dyDescent="0.25">
      <c r="A47" s="60" t="s">
        <v>74</v>
      </c>
      <c r="B47" s="54" t="s">
        <v>75</v>
      </c>
      <c r="C47" s="55">
        <v>360299807</v>
      </c>
      <c r="D47" s="55">
        <f t="shared" si="10"/>
        <v>360299807</v>
      </c>
      <c r="E47" s="55">
        <v>219369150</v>
      </c>
      <c r="F47" s="55"/>
      <c r="G47" s="55">
        <f t="shared" si="11"/>
        <v>219369150</v>
      </c>
      <c r="H47" s="56">
        <f t="shared" si="0"/>
        <v>0.60885169999549849</v>
      </c>
    </row>
    <row r="48" spans="1:8" ht="15" x14ac:dyDescent="0.25">
      <c r="A48" s="60" t="s">
        <v>76</v>
      </c>
      <c r="B48" s="54" t="s">
        <v>77</v>
      </c>
      <c r="C48" s="55">
        <v>0</v>
      </c>
      <c r="D48" s="55">
        <f t="shared" si="10"/>
        <v>0</v>
      </c>
      <c r="E48" s="55"/>
      <c r="F48" s="55"/>
      <c r="G48" s="55">
        <f t="shared" si="11"/>
        <v>0</v>
      </c>
      <c r="H48" s="56">
        <v>0</v>
      </c>
    </row>
    <row r="49" spans="1:8" ht="15" x14ac:dyDescent="0.25">
      <c r="A49" s="48" t="s">
        <v>78</v>
      </c>
      <c r="B49" s="49" t="s">
        <v>61</v>
      </c>
      <c r="C49" s="51">
        <f>SUM(C50:C53)</f>
        <v>829036478</v>
      </c>
      <c r="D49" s="51">
        <f>SUM(D50:D53)</f>
        <v>829036478</v>
      </c>
      <c r="E49" s="51">
        <f>SUM(E50:E53)</f>
        <v>425334873</v>
      </c>
      <c r="F49" s="51">
        <f>SUM(F50:F53)</f>
        <v>0</v>
      </c>
      <c r="G49" s="51">
        <f>SUM(G50:G53)</f>
        <v>425334873</v>
      </c>
      <c r="H49" s="58">
        <f t="shared" si="0"/>
        <v>0.51304723529909624</v>
      </c>
    </row>
    <row r="50" spans="1:8" ht="15" x14ac:dyDescent="0.25">
      <c r="A50" s="60" t="s">
        <v>79</v>
      </c>
      <c r="B50" s="54" t="s">
        <v>80</v>
      </c>
      <c r="C50" s="55">
        <v>768668635</v>
      </c>
      <c r="D50" s="55">
        <f t="shared" ref="D50:D51" si="12">+C50</f>
        <v>768668635</v>
      </c>
      <c r="E50" s="55">
        <f>366361264+33349449</f>
        <v>399710713</v>
      </c>
      <c r="F50" s="55"/>
      <c r="G50" s="55">
        <f t="shared" ref="G50:G53" si="13">+E50+F50</f>
        <v>399710713</v>
      </c>
      <c r="H50" s="56">
        <f t="shared" si="0"/>
        <v>0.52000393251378074</v>
      </c>
    </row>
    <row r="51" spans="1:8" ht="15" x14ac:dyDescent="0.25">
      <c r="A51" s="60" t="s">
        <v>81</v>
      </c>
      <c r="B51" s="54" t="s">
        <v>82</v>
      </c>
      <c r="C51" s="55">
        <v>0</v>
      </c>
      <c r="D51" s="55">
        <f t="shared" si="12"/>
        <v>0</v>
      </c>
      <c r="E51" s="55"/>
      <c r="F51" s="55"/>
      <c r="G51" s="55">
        <f t="shared" si="13"/>
        <v>0</v>
      </c>
      <c r="H51" s="56">
        <v>0</v>
      </c>
    </row>
    <row r="52" spans="1:8" ht="15" x14ac:dyDescent="0.25">
      <c r="A52" s="63" t="s">
        <v>79</v>
      </c>
      <c r="B52" s="54" t="s">
        <v>83</v>
      </c>
      <c r="C52" s="55">
        <v>0</v>
      </c>
      <c r="D52" s="55">
        <v>0</v>
      </c>
      <c r="E52" s="55">
        <v>1500</v>
      </c>
      <c r="F52" s="55"/>
      <c r="G52" s="55">
        <f t="shared" si="13"/>
        <v>1500</v>
      </c>
      <c r="H52" s="56">
        <v>0</v>
      </c>
    </row>
    <row r="53" spans="1:8" ht="15" x14ac:dyDescent="0.25">
      <c r="A53" s="63" t="s">
        <v>84</v>
      </c>
      <c r="B53" s="54" t="s">
        <v>85</v>
      </c>
      <c r="C53" s="55">
        <v>60367843</v>
      </c>
      <c r="D53" s="55">
        <v>60367843</v>
      </c>
      <c r="E53" s="55">
        <v>25622660</v>
      </c>
      <c r="F53" s="55"/>
      <c r="G53" s="55">
        <f t="shared" si="13"/>
        <v>25622660</v>
      </c>
      <c r="H53" s="56">
        <f t="shared" si="0"/>
        <v>0.42444219847311754</v>
      </c>
    </row>
    <row r="54" spans="1:8" ht="15" x14ac:dyDescent="0.25">
      <c r="A54" s="64" t="s">
        <v>86</v>
      </c>
      <c r="B54" s="65" t="s">
        <v>87</v>
      </c>
      <c r="C54" s="43">
        <f>+C55</f>
        <v>71424961</v>
      </c>
      <c r="D54" s="43">
        <f>+D55</f>
        <v>71424961</v>
      </c>
      <c r="E54" s="43">
        <f>+E55</f>
        <v>36367434</v>
      </c>
      <c r="F54" s="43">
        <f>+F55</f>
        <v>0</v>
      </c>
      <c r="G54" s="43">
        <f>+G55</f>
        <v>36367434</v>
      </c>
      <c r="H54" s="66">
        <f t="shared" si="0"/>
        <v>0.5091698124973425</v>
      </c>
    </row>
    <row r="55" spans="1:8" ht="15" x14ac:dyDescent="0.25">
      <c r="A55" s="48" t="s">
        <v>88</v>
      </c>
      <c r="B55" s="49" t="s">
        <v>89</v>
      </c>
      <c r="C55" s="50">
        <f>SUM(C56:C60)</f>
        <v>71424961</v>
      </c>
      <c r="D55" s="50">
        <f>SUM(D56:D60)</f>
        <v>71424961</v>
      </c>
      <c r="E55" s="51">
        <f>SUM(E56:E60)</f>
        <v>36367434</v>
      </c>
      <c r="F55" s="51">
        <f>SUM(F56:F60)</f>
        <v>0</v>
      </c>
      <c r="G55" s="51">
        <f>SUM(G56:G60)</f>
        <v>36367434</v>
      </c>
      <c r="H55" s="58">
        <f t="shared" si="0"/>
        <v>0.5091698124973425</v>
      </c>
    </row>
    <row r="56" spans="1:8" ht="15" x14ac:dyDescent="0.25">
      <c r="A56" s="67" t="s">
        <v>90</v>
      </c>
      <c r="B56" s="54" t="s">
        <v>91</v>
      </c>
      <c r="C56" s="55">
        <v>70900</v>
      </c>
      <c r="D56" s="55">
        <f t="shared" ref="D56:D60" si="14">+C56</f>
        <v>70900</v>
      </c>
      <c r="E56" s="55">
        <v>24786</v>
      </c>
      <c r="F56" s="55">
        <v>0</v>
      </c>
      <c r="G56" s="55">
        <f t="shared" ref="G56:G60" si="15">+E56+F56</f>
        <v>24786</v>
      </c>
      <c r="H56" s="56">
        <f t="shared" si="0"/>
        <v>0.34959097320169252</v>
      </c>
    </row>
    <row r="57" spans="1:8" ht="15" x14ac:dyDescent="0.25">
      <c r="A57" s="67" t="s">
        <v>92</v>
      </c>
      <c r="B57" s="54" t="s">
        <v>93</v>
      </c>
      <c r="C57" s="55">
        <v>70828200</v>
      </c>
      <c r="D57" s="55">
        <f t="shared" si="14"/>
        <v>70828200</v>
      </c>
      <c r="E57" s="55">
        <v>36103552</v>
      </c>
      <c r="F57" s="55"/>
      <c r="G57" s="55">
        <f t="shared" si="15"/>
        <v>36103552</v>
      </c>
      <c r="H57" s="56">
        <f t="shared" si="0"/>
        <v>0.509734145439246</v>
      </c>
    </row>
    <row r="58" spans="1:8" ht="15" x14ac:dyDescent="0.25">
      <c r="A58" s="67" t="s">
        <v>94</v>
      </c>
      <c r="B58" s="54" t="s">
        <v>95</v>
      </c>
      <c r="C58" s="55">
        <v>0</v>
      </c>
      <c r="D58" s="55">
        <f t="shared" si="14"/>
        <v>0</v>
      </c>
      <c r="E58" s="55"/>
      <c r="F58" s="55"/>
      <c r="G58" s="55">
        <f t="shared" si="15"/>
        <v>0</v>
      </c>
      <c r="H58" s="56">
        <v>0</v>
      </c>
    </row>
    <row r="59" spans="1:8" ht="15" x14ac:dyDescent="0.25">
      <c r="A59" s="68" t="s">
        <v>96</v>
      </c>
      <c r="B59" s="54" t="s">
        <v>97</v>
      </c>
      <c r="C59" s="55">
        <v>0</v>
      </c>
      <c r="D59" s="55">
        <f t="shared" si="14"/>
        <v>0</v>
      </c>
      <c r="E59" s="55">
        <v>0</v>
      </c>
      <c r="F59" s="55"/>
      <c r="G59" s="55">
        <f t="shared" si="15"/>
        <v>0</v>
      </c>
      <c r="H59" s="56">
        <v>0</v>
      </c>
    </row>
    <row r="60" spans="1:8" ht="15" x14ac:dyDescent="0.25">
      <c r="A60" s="68" t="s">
        <v>98</v>
      </c>
      <c r="B60" s="54" t="s">
        <v>99</v>
      </c>
      <c r="C60" s="55">
        <v>525861</v>
      </c>
      <c r="D60" s="55">
        <f t="shared" si="14"/>
        <v>525861</v>
      </c>
      <c r="E60" s="55">
        <v>239096</v>
      </c>
      <c r="F60" s="55"/>
      <c r="G60" s="55">
        <f t="shared" si="15"/>
        <v>239096</v>
      </c>
      <c r="H60" s="56">
        <f t="shared" si="0"/>
        <v>0.45467528491369391</v>
      </c>
    </row>
    <row r="61" spans="1:8" ht="15" x14ac:dyDescent="0.25">
      <c r="A61" s="69" t="s">
        <v>100</v>
      </c>
      <c r="B61" s="65" t="s">
        <v>101</v>
      </c>
      <c r="C61" s="43">
        <f>+C62+C73+C76</f>
        <v>6008611363</v>
      </c>
      <c r="D61" s="43">
        <f>+D62+D73+D76</f>
        <v>7400071534</v>
      </c>
      <c r="E61" s="43">
        <f>+E62+E73+E76</f>
        <v>971462196</v>
      </c>
      <c r="F61" s="43">
        <f>+F62+F73+F76</f>
        <v>237645556</v>
      </c>
      <c r="G61" s="43">
        <f>+G62+G73+G76</f>
        <v>1209107752</v>
      </c>
      <c r="H61" s="66">
        <f t="shared" si="0"/>
        <v>0.16339135999492624</v>
      </c>
    </row>
    <row r="62" spans="1:8" ht="15" x14ac:dyDescent="0.25">
      <c r="A62" s="70" t="s">
        <v>102</v>
      </c>
      <c r="B62" s="71" t="s">
        <v>103</v>
      </c>
      <c r="C62" s="50">
        <f>+C63+C68</f>
        <v>5225279664</v>
      </c>
      <c r="D62" s="50">
        <f>+D63+D68</f>
        <v>6616739835</v>
      </c>
      <c r="E62" s="50">
        <f>+E63+E68</f>
        <v>877866597</v>
      </c>
      <c r="F62" s="50">
        <f>+F63+F68</f>
        <v>75389313</v>
      </c>
      <c r="G62" s="50">
        <f>+G63+G68</f>
        <v>953255910</v>
      </c>
      <c r="H62" s="52">
        <f t="shared" si="0"/>
        <v>0.14406731015138968</v>
      </c>
    </row>
    <row r="63" spans="1:8" ht="15" x14ac:dyDescent="0.25">
      <c r="A63" s="67" t="s">
        <v>104</v>
      </c>
      <c r="B63" s="49" t="s">
        <v>105</v>
      </c>
      <c r="C63" s="51">
        <f>SUM(C64:C67)</f>
        <v>2970334633</v>
      </c>
      <c r="D63" s="51">
        <f>SUM(D64:D67)</f>
        <v>2970334633</v>
      </c>
      <c r="E63" s="51">
        <f>SUM(E64:E67)</f>
        <v>682128059</v>
      </c>
      <c r="F63" s="51">
        <f>SUM(F64:F67)</f>
        <v>75061313</v>
      </c>
      <c r="G63" s="51">
        <f>SUM(G64:G67)</f>
        <v>757189372</v>
      </c>
      <c r="H63" s="56">
        <f t="shared" si="0"/>
        <v>0.2549171947119131</v>
      </c>
    </row>
    <row r="64" spans="1:8" ht="15" x14ac:dyDescent="0.25">
      <c r="A64" s="67" t="s">
        <v>106</v>
      </c>
      <c r="B64" s="54" t="s">
        <v>107</v>
      </c>
      <c r="C64" s="55">
        <v>738775500</v>
      </c>
      <c r="D64" s="55">
        <f t="shared" ref="D64:D67" si="16">+C64</f>
        <v>738775500</v>
      </c>
      <c r="E64" s="55"/>
      <c r="F64" s="55"/>
      <c r="G64" s="55">
        <f t="shared" ref="G64:G67" si="17">+E64+F64</f>
        <v>0</v>
      </c>
      <c r="H64" s="56">
        <f t="shared" si="0"/>
        <v>0</v>
      </c>
    </row>
    <row r="65" spans="1:8" ht="15" x14ac:dyDescent="0.25">
      <c r="A65" s="67" t="s">
        <v>108</v>
      </c>
      <c r="B65" s="54" t="s">
        <v>109</v>
      </c>
      <c r="C65" s="55">
        <v>98480818</v>
      </c>
      <c r="D65" s="55">
        <f t="shared" si="16"/>
        <v>98480818</v>
      </c>
      <c r="E65" s="55"/>
      <c r="F65" s="55"/>
      <c r="G65" s="55">
        <f t="shared" si="17"/>
        <v>0</v>
      </c>
      <c r="H65" s="56">
        <f t="shared" si="0"/>
        <v>0</v>
      </c>
    </row>
    <row r="66" spans="1:8" ht="15" x14ac:dyDescent="0.25">
      <c r="A66" s="67" t="s">
        <v>110</v>
      </c>
      <c r="B66" s="54" t="s">
        <v>111</v>
      </c>
      <c r="C66" s="55">
        <v>2133078315</v>
      </c>
      <c r="D66" s="55">
        <f t="shared" si="16"/>
        <v>2133078315</v>
      </c>
      <c r="E66" s="55">
        <v>681884112</v>
      </c>
      <c r="F66" s="55">
        <f>+'[1]Mapa V(a)_ Receitas FSAs '!AY10</f>
        <v>75061313</v>
      </c>
      <c r="G66" s="55">
        <f t="shared" si="17"/>
        <v>756945425</v>
      </c>
      <c r="H66" s="56">
        <f t="shared" si="0"/>
        <v>0.35486058794798636</v>
      </c>
    </row>
    <row r="67" spans="1:8" ht="15" x14ac:dyDescent="0.25">
      <c r="A67" s="67" t="s">
        <v>112</v>
      </c>
      <c r="B67" s="54" t="s">
        <v>113</v>
      </c>
      <c r="C67" s="55">
        <v>0</v>
      </c>
      <c r="D67" s="55">
        <f t="shared" si="16"/>
        <v>0</v>
      </c>
      <c r="E67" s="55">
        <v>243947</v>
      </c>
      <c r="F67" s="55"/>
      <c r="G67" s="55">
        <f t="shared" si="17"/>
        <v>243947</v>
      </c>
      <c r="H67" s="56">
        <v>0</v>
      </c>
    </row>
    <row r="68" spans="1:8" ht="15" x14ac:dyDescent="0.25">
      <c r="A68" s="67" t="s">
        <v>114</v>
      </c>
      <c r="B68" s="49" t="s">
        <v>115</v>
      </c>
      <c r="C68" s="51">
        <f>SUM(C69:C72)</f>
        <v>2254945031</v>
      </c>
      <c r="D68" s="51">
        <f>SUM(D69:D72)</f>
        <v>3646405202</v>
      </c>
      <c r="E68" s="51">
        <f>SUM(E69:E72)</f>
        <v>195738538</v>
      </c>
      <c r="F68" s="51">
        <f>SUM(F69:F72)</f>
        <v>328000</v>
      </c>
      <c r="G68" s="51">
        <f>SUM(G69:G72)</f>
        <v>196066538</v>
      </c>
      <c r="H68" s="58">
        <f t="shared" si="0"/>
        <v>5.3769816336500499E-2</v>
      </c>
    </row>
    <row r="69" spans="1:8" ht="15" x14ac:dyDescent="0.25">
      <c r="A69" s="67" t="s">
        <v>116</v>
      </c>
      <c r="B69" s="54" t="s">
        <v>107</v>
      </c>
      <c r="C69" s="55">
        <v>110265000</v>
      </c>
      <c r="D69" s="55">
        <f t="shared" ref="D69:D72" si="18">+C69</f>
        <v>110265000</v>
      </c>
      <c r="E69" s="55">
        <v>110265000</v>
      </c>
      <c r="F69" s="55"/>
      <c r="G69" s="55">
        <f t="shared" ref="G69:G72" si="19">+E69+F69</f>
        <v>110265000</v>
      </c>
      <c r="H69" s="56">
        <f t="shared" si="0"/>
        <v>1</v>
      </c>
    </row>
    <row r="70" spans="1:8" ht="13.5" customHeight="1" x14ac:dyDescent="0.25">
      <c r="A70" s="67" t="s">
        <v>117</v>
      </c>
      <c r="B70" s="54" t="s">
        <v>109</v>
      </c>
      <c r="C70" s="55">
        <v>0</v>
      </c>
      <c r="D70" s="55">
        <f t="shared" si="18"/>
        <v>0</v>
      </c>
      <c r="E70" s="55">
        <v>77699855</v>
      </c>
      <c r="F70" s="55"/>
      <c r="G70" s="55">
        <f t="shared" si="19"/>
        <v>77699855</v>
      </c>
      <c r="H70" s="56">
        <v>0</v>
      </c>
    </row>
    <row r="71" spans="1:8" ht="15" x14ac:dyDescent="0.25">
      <c r="A71" s="67" t="s">
        <v>118</v>
      </c>
      <c r="B71" s="54" t="s">
        <v>111</v>
      </c>
      <c r="C71" s="55">
        <v>2144680031</v>
      </c>
      <c r="D71" s="55">
        <f>+C71+1391460171</f>
        <v>3536140202</v>
      </c>
      <c r="E71" s="55">
        <v>7773683</v>
      </c>
      <c r="F71" s="55">
        <f>+'[1]Mapa V(a)_ Receitas FSAs '!AY11</f>
        <v>328000</v>
      </c>
      <c r="G71" s="55">
        <f t="shared" si="19"/>
        <v>8101683</v>
      </c>
      <c r="H71" s="56">
        <f t="shared" si="0"/>
        <v>2.2911091012222259E-3</v>
      </c>
    </row>
    <row r="72" spans="1:8" ht="15" x14ac:dyDescent="0.25">
      <c r="A72" s="67" t="s">
        <v>119</v>
      </c>
      <c r="B72" s="54" t="s">
        <v>113</v>
      </c>
      <c r="C72" s="55">
        <v>0</v>
      </c>
      <c r="D72" s="55">
        <f t="shared" si="18"/>
        <v>0</v>
      </c>
      <c r="E72" s="55"/>
      <c r="F72" s="55"/>
      <c r="G72" s="55">
        <f t="shared" si="19"/>
        <v>0</v>
      </c>
      <c r="H72" s="56">
        <v>0</v>
      </c>
    </row>
    <row r="73" spans="1:8" ht="15" x14ac:dyDescent="0.25">
      <c r="A73" s="72" t="s">
        <v>120</v>
      </c>
      <c r="B73" s="49" t="s">
        <v>121</v>
      </c>
      <c r="C73" s="51">
        <f>SUM(C74:C75)</f>
        <v>301887580</v>
      </c>
      <c r="D73" s="51">
        <f>SUM(D74:D75)</f>
        <v>301887580</v>
      </c>
      <c r="E73" s="51">
        <f>SUM(E74:E75)</f>
        <v>57884861</v>
      </c>
      <c r="F73" s="51">
        <f>SUM(F74:F75)</f>
        <v>7676243</v>
      </c>
      <c r="G73" s="51">
        <f>SUM(G74:G75)</f>
        <v>65561104</v>
      </c>
      <c r="H73" s="58">
        <f t="shared" si="0"/>
        <v>0.21717059045622214</v>
      </c>
    </row>
    <row r="74" spans="1:8" ht="15" x14ac:dyDescent="0.25">
      <c r="A74" s="67" t="s">
        <v>122</v>
      </c>
      <c r="B74" s="54" t="s">
        <v>105</v>
      </c>
      <c r="C74" s="55">
        <v>175887580</v>
      </c>
      <c r="D74" s="55">
        <f t="shared" ref="D74:D75" si="20">+C74</f>
        <v>175887580</v>
      </c>
      <c r="E74" s="55">
        <v>57884861</v>
      </c>
      <c r="F74" s="55">
        <f>+'[1]Mapa V(a)_ Receitas FSAs '!AY13</f>
        <v>7676243</v>
      </c>
      <c r="G74" s="55">
        <f t="shared" ref="G74:G75" si="21">+E74+F74</f>
        <v>65561104</v>
      </c>
      <c r="H74" s="56">
        <f t="shared" si="0"/>
        <v>0.37274436318925985</v>
      </c>
    </row>
    <row r="75" spans="1:8" ht="15" x14ac:dyDescent="0.25">
      <c r="A75" s="67" t="s">
        <v>123</v>
      </c>
      <c r="B75" s="54" t="s">
        <v>115</v>
      </c>
      <c r="C75" s="55">
        <v>126000000</v>
      </c>
      <c r="D75" s="55">
        <f t="shared" si="20"/>
        <v>126000000</v>
      </c>
      <c r="E75" s="55"/>
      <c r="F75" s="55"/>
      <c r="G75" s="55">
        <f t="shared" si="21"/>
        <v>0</v>
      </c>
      <c r="H75" s="56">
        <f t="shared" ref="H75:H138" si="22">+G75/D75</f>
        <v>0</v>
      </c>
    </row>
    <row r="76" spans="1:8" ht="15" x14ac:dyDescent="0.25">
      <c r="A76" s="72" t="s">
        <v>124</v>
      </c>
      <c r="B76" s="49" t="s">
        <v>125</v>
      </c>
      <c r="C76" s="51">
        <f>+C77+C82</f>
        <v>481444119</v>
      </c>
      <c r="D76" s="51">
        <f>+D77+D82</f>
        <v>481444119</v>
      </c>
      <c r="E76" s="51">
        <f>+E77+E82</f>
        <v>35710738</v>
      </c>
      <c r="F76" s="51">
        <f>+F77+F82</f>
        <v>154580000</v>
      </c>
      <c r="G76" s="51">
        <f>+G77+G82</f>
        <v>190290738</v>
      </c>
      <c r="H76" s="58">
        <f t="shared" si="22"/>
        <v>0.3952498960736085</v>
      </c>
    </row>
    <row r="77" spans="1:8" ht="15" x14ac:dyDescent="0.25">
      <c r="A77" s="72" t="s">
        <v>126</v>
      </c>
      <c r="B77" s="49" t="s">
        <v>105</v>
      </c>
      <c r="C77" s="51">
        <f>+C78+C81+C79+C80</f>
        <v>481444119</v>
      </c>
      <c r="D77" s="51">
        <f>+D78+D81+D79+D80</f>
        <v>481444119</v>
      </c>
      <c r="E77" s="51">
        <f>+E78+E81+E79+E80</f>
        <v>35710738</v>
      </c>
      <c r="F77" s="51">
        <f>+F78+F81+F79+F80</f>
        <v>154580000</v>
      </c>
      <c r="G77" s="51">
        <f>+G78+G81+G79+G80</f>
        <v>190290738</v>
      </c>
      <c r="H77" s="58">
        <f t="shared" si="22"/>
        <v>0.3952498960736085</v>
      </c>
    </row>
    <row r="78" spans="1:8" ht="15" x14ac:dyDescent="0.25">
      <c r="A78" s="68" t="s">
        <v>127</v>
      </c>
      <c r="B78" s="54" t="s">
        <v>128</v>
      </c>
      <c r="C78" s="55">
        <v>26682696</v>
      </c>
      <c r="D78" s="55">
        <f t="shared" ref="D78:D81" si="23">+C78</f>
        <v>26682696</v>
      </c>
      <c r="E78" s="55">
        <v>250</v>
      </c>
      <c r="F78" s="55"/>
      <c r="G78" s="55">
        <f t="shared" ref="G78:G81" si="24">+E78+F78</f>
        <v>250</v>
      </c>
      <c r="H78" s="56">
        <f t="shared" si="22"/>
        <v>9.3693680728514094E-6</v>
      </c>
    </row>
    <row r="79" spans="1:8" ht="15" x14ac:dyDescent="0.25">
      <c r="A79" s="68" t="s">
        <v>129</v>
      </c>
      <c r="B79" s="54" t="s">
        <v>130</v>
      </c>
      <c r="C79" s="55">
        <v>180000</v>
      </c>
      <c r="D79" s="55">
        <f t="shared" si="23"/>
        <v>180000</v>
      </c>
      <c r="E79" s="55"/>
      <c r="F79" s="55"/>
      <c r="G79" s="55">
        <f t="shared" si="24"/>
        <v>0</v>
      </c>
      <c r="H79" s="56">
        <f t="shared" si="22"/>
        <v>0</v>
      </c>
    </row>
    <row r="80" spans="1:8" ht="15" x14ac:dyDescent="0.25">
      <c r="A80" s="68" t="s">
        <v>131</v>
      </c>
      <c r="B80" s="54" t="s">
        <v>132</v>
      </c>
      <c r="C80" s="55">
        <v>0</v>
      </c>
      <c r="D80" s="55">
        <f t="shared" si="23"/>
        <v>0</v>
      </c>
      <c r="E80" s="55">
        <v>0</v>
      </c>
      <c r="F80" s="55"/>
      <c r="G80" s="55">
        <f t="shared" si="24"/>
        <v>0</v>
      </c>
      <c r="H80" s="56">
        <v>0</v>
      </c>
    </row>
    <row r="81" spans="1:8" ht="15" x14ac:dyDescent="0.25">
      <c r="A81" s="68" t="s">
        <v>133</v>
      </c>
      <c r="B81" s="54" t="s">
        <v>113</v>
      </c>
      <c r="C81" s="55">
        <v>454581423</v>
      </c>
      <c r="D81" s="55">
        <f t="shared" si="23"/>
        <v>454581423</v>
      </c>
      <c r="E81" s="55">
        <v>35710488</v>
      </c>
      <c r="F81" s="55">
        <f>+'[1]Mapa V(a)_ Receitas FSAs '!AY15</f>
        <v>154580000</v>
      </c>
      <c r="G81" s="55">
        <f t="shared" si="24"/>
        <v>190290488</v>
      </c>
      <c r="H81" s="56">
        <f t="shared" si="22"/>
        <v>0.4186059490600873</v>
      </c>
    </row>
    <row r="82" spans="1:8" ht="15" x14ac:dyDescent="0.25">
      <c r="A82" s="70" t="s">
        <v>134</v>
      </c>
      <c r="B82" s="49" t="s">
        <v>115</v>
      </c>
      <c r="C82" s="51">
        <v>0</v>
      </c>
      <c r="D82" s="50">
        <f>+C82</f>
        <v>0</v>
      </c>
      <c r="E82" s="51">
        <v>0</v>
      </c>
      <c r="F82" s="51">
        <v>0</v>
      </c>
      <c r="G82" s="50">
        <f>+E82+F82</f>
        <v>0</v>
      </c>
      <c r="H82" s="52">
        <v>0</v>
      </c>
    </row>
    <row r="83" spans="1:8" ht="15" x14ac:dyDescent="0.25">
      <c r="A83" s="69" t="s">
        <v>135</v>
      </c>
      <c r="B83" s="65" t="s">
        <v>136</v>
      </c>
      <c r="C83" s="43">
        <f>+C84+C98+C175+C185+C189</f>
        <v>13807926062</v>
      </c>
      <c r="D83" s="43">
        <f>+D84+D98+D175+D185+D189</f>
        <v>13807926062</v>
      </c>
      <c r="E83" s="43">
        <f>+E84+E98+E175+E185+E189</f>
        <v>2446702913</v>
      </c>
      <c r="F83" s="43">
        <f>+F84+F98+F175+F185+F189</f>
        <v>1097832336</v>
      </c>
      <c r="G83" s="43">
        <f>+G84+G98+G175+G185+G189</f>
        <v>3544535249</v>
      </c>
      <c r="H83" s="66">
        <f t="shared" si="22"/>
        <v>0.25670294243207975</v>
      </c>
    </row>
    <row r="84" spans="1:8" ht="15" x14ac:dyDescent="0.25">
      <c r="A84" s="72" t="s">
        <v>137</v>
      </c>
      <c r="B84" s="49" t="s">
        <v>138</v>
      </c>
      <c r="C84" s="51">
        <f>SUM(C85:C89)</f>
        <v>5562081432</v>
      </c>
      <c r="D84" s="51">
        <f>SUM(D85:D89)</f>
        <v>5562081432</v>
      </c>
      <c r="E84" s="51">
        <f>SUM(E85:E89)</f>
        <v>174895730</v>
      </c>
      <c r="F84" s="51">
        <f>SUM(F85:F89)</f>
        <v>175736132</v>
      </c>
      <c r="G84" s="51">
        <f>SUM(G85:G89)</f>
        <v>350631862</v>
      </c>
      <c r="H84" s="58">
        <f t="shared" si="22"/>
        <v>6.3039685104703799E-2</v>
      </c>
    </row>
    <row r="85" spans="1:8" ht="15" x14ac:dyDescent="0.25">
      <c r="A85" s="67" t="s">
        <v>139</v>
      </c>
      <c r="B85" s="54" t="s">
        <v>140</v>
      </c>
      <c r="C85" s="55">
        <v>201875133</v>
      </c>
      <c r="D85" s="55">
        <f t="shared" ref="D85:D86" si="25">+C85</f>
        <v>201875133</v>
      </c>
      <c r="E85" s="55">
        <v>5217054</v>
      </c>
      <c r="F85" s="55"/>
      <c r="G85" s="55">
        <f t="shared" ref="G85:G86" si="26">+E85+F85</f>
        <v>5217054</v>
      </c>
      <c r="H85" s="56">
        <f t="shared" si="22"/>
        <v>2.5842974924504446E-2</v>
      </c>
    </row>
    <row r="86" spans="1:8" ht="15" x14ac:dyDescent="0.25">
      <c r="A86" s="67" t="s">
        <v>141</v>
      </c>
      <c r="B86" s="54" t="s">
        <v>142</v>
      </c>
      <c r="C86" s="55">
        <v>137083085</v>
      </c>
      <c r="D86" s="55">
        <f t="shared" si="25"/>
        <v>137083085</v>
      </c>
      <c r="E86" s="55">
        <v>52528152</v>
      </c>
      <c r="F86" s="55">
        <f>+'[1]Mapa V(a)_ Receitas FSAs '!AY19</f>
        <v>1125490</v>
      </c>
      <c r="G86" s="55">
        <f t="shared" si="26"/>
        <v>53653642</v>
      </c>
      <c r="H86" s="56">
        <f t="shared" si="22"/>
        <v>0.39139505796794694</v>
      </c>
    </row>
    <row r="87" spans="1:8" ht="15" hidden="1" x14ac:dyDescent="0.25">
      <c r="A87" s="67" t="s">
        <v>143</v>
      </c>
      <c r="B87" s="54" t="s">
        <v>144</v>
      </c>
      <c r="C87" s="55">
        <v>0</v>
      </c>
      <c r="D87" s="55">
        <f>+C87</f>
        <v>0</v>
      </c>
      <c r="E87" s="55"/>
      <c r="F87" s="55"/>
      <c r="G87" s="55">
        <f>+E87+F87</f>
        <v>0</v>
      </c>
      <c r="H87" s="56" t="e">
        <f t="shared" si="22"/>
        <v>#DIV/0!</v>
      </c>
    </row>
    <row r="88" spans="1:8" ht="15" hidden="1" x14ac:dyDescent="0.25">
      <c r="A88" s="67" t="s">
        <v>145</v>
      </c>
      <c r="B88" s="54" t="s">
        <v>146</v>
      </c>
      <c r="C88" s="55">
        <v>0</v>
      </c>
      <c r="D88" s="55">
        <f>+C88</f>
        <v>0</v>
      </c>
      <c r="E88" s="55"/>
      <c r="F88" s="55"/>
      <c r="G88" s="55">
        <f>+E88+F88</f>
        <v>0</v>
      </c>
      <c r="H88" s="56" t="e">
        <f t="shared" si="22"/>
        <v>#DIV/0!</v>
      </c>
    </row>
    <row r="89" spans="1:8" ht="15" x14ac:dyDescent="0.25">
      <c r="A89" s="72" t="s">
        <v>147</v>
      </c>
      <c r="B89" s="73" t="s">
        <v>148</v>
      </c>
      <c r="C89" s="51">
        <f>SUM(C90:C97)</f>
        <v>5223123214</v>
      </c>
      <c r="D89" s="51">
        <f>SUM(D90:D97)</f>
        <v>5223123214</v>
      </c>
      <c r="E89" s="51">
        <f>SUM(E90:E97)</f>
        <v>117150524</v>
      </c>
      <c r="F89" s="51">
        <f>SUM(F90:F97)</f>
        <v>174610642</v>
      </c>
      <c r="G89" s="51">
        <f>SUM(G90:G97)</f>
        <v>291761166</v>
      </c>
      <c r="H89" s="58">
        <f t="shared" si="22"/>
        <v>5.5859521984464526E-2</v>
      </c>
    </row>
    <row r="90" spans="1:8" ht="15" x14ac:dyDescent="0.25">
      <c r="A90" s="67" t="s">
        <v>149</v>
      </c>
      <c r="B90" s="54" t="s">
        <v>150</v>
      </c>
      <c r="C90" s="55">
        <v>3859275000</v>
      </c>
      <c r="D90" s="55">
        <f t="shared" ref="D90:D97" si="27">+C90</f>
        <v>3859275000</v>
      </c>
      <c r="E90" s="55"/>
      <c r="F90" s="55"/>
      <c r="G90" s="55">
        <f t="shared" ref="G90:G97" si="28">+E90+F90</f>
        <v>0</v>
      </c>
      <c r="H90" s="56">
        <f t="shared" si="22"/>
        <v>0</v>
      </c>
    </row>
    <row r="91" spans="1:8" ht="15" x14ac:dyDescent="0.25">
      <c r="A91" s="67" t="s">
        <v>151</v>
      </c>
      <c r="B91" s="54" t="s">
        <v>152</v>
      </c>
      <c r="C91" s="55"/>
      <c r="D91" s="55">
        <f t="shared" si="27"/>
        <v>0</v>
      </c>
      <c r="E91" s="55"/>
      <c r="F91" s="55"/>
      <c r="G91" s="55">
        <f t="shared" si="28"/>
        <v>0</v>
      </c>
      <c r="H91" s="56">
        <v>0</v>
      </c>
    </row>
    <row r="92" spans="1:8" ht="15" x14ac:dyDescent="0.25">
      <c r="A92" s="67" t="s">
        <v>153</v>
      </c>
      <c r="B92" s="54" t="s">
        <v>154</v>
      </c>
      <c r="C92" s="55">
        <v>372420409</v>
      </c>
      <c r="D92" s="55">
        <f t="shared" si="27"/>
        <v>372420409</v>
      </c>
      <c r="E92" s="55">
        <v>107085790</v>
      </c>
      <c r="F92" s="55">
        <f>+'[1]Mapa V(a)_ Receitas FSAs '!AY20</f>
        <v>154896398</v>
      </c>
      <c r="G92" s="55">
        <f t="shared" si="28"/>
        <v>261982188</v>
      </c>
      <c r="H92" s="56">
        <f t="shared" si="22"/>
        <v>0.70345819313033409</v>
      </c>
    </row>
    <row r="93" spans="1:8" ht="15" x14ac:dyDescent="0.25">
      <c r="A93" s="67" t="s">
        <v>155</v>
      </c>
      <c r="B93" s="54" t="s">
        <v>156</v>
      </c>
      <c r="C93" s="55">
        <v>2500000</v>
      </c>
      <c r="D93" s="55">
        <f t="shared" si="27"/>
        <v>2500000</v>
      </c>
      <c r="E93" s="55"/>
      <c r="F93" s="55"/>
      <c r="G93" s="55">
        <f t="shared" si="28"/>
        <v>0</v>
      </c>
      <c r="H93" s="56">
        <f t="shared" si="22"/>
        <v>0</v>
      </c>
    </row>
    <row r="94" spans="1:8" ht="15" x14ac:dyDescent="0.25">
      <c r="A94" s="67" t="s">
        <v>157</v>
      </c>
      <c r="B94" s="54" t="s">
        <v>158</v>
      </c>
      <c r="C94" s="55">
        <v>4200000</v>
      </c>
      <c r="D94" s="55">
        <f t="shared" si="27"/>
        <v>4200000</v>
      </c>
      <c r="E94" s="55">
        <v>373000</v>
      </c>
      <c r="F94" s="55"/>
      <c r="G94" s="55">
        <f t="shared" si="28"/>
        <v>373000</v>
      </c>
      <c r="H94" s="56">
        <f t="shared" si="22"/>
        <v>8.880952380952381E-2</v>
      </c>
    </row>
    <row r="95" spans="1:8" ht="15" x14ac:dyDescent="0.25">
      <c r="A95" s="67" t="s">
        <v>159</v>
      </c>
      <c r="B95" s="54" t="s">
        <v>160</v>
      </c>
      <c r="C95" s="55">
        <v>8496000</v>
      </c>
      <c r="D95" s="55">
        <f t="shared" si="27"/>
        <v>8496000</v>
      </c>
      <c r="E95" s="55">
        <v>3749584</v>
      </c>
      <c r="F95" s="55">
        <f>+'[1]Mapa V(a)_ Receitas FSAs '!AY21</f>
        <v>471875</v>
      </c>
      <c r="G95" s="55">
        <f t="shared" si="28"/>
        <v>4221459</v>
      </c>
      <c r="H95" s="56">
        <f t="shared" si="22"/>
        <v>0.49687605932203388</v>
      </c>
    </row>
    <row r="96" spans="1:8" ht="15" x14ac:dyDescent="0.25">
      <c r="A96" s="67" t="s">
        <v>161</v>
      </c>
      <c r="B96" s="54" t="s">
        <v>162</v>
      </c>
      <c r="C96" s="55">
        <v>85356031</v>
      </c>
      <c r="D96" s="55">
        <f t="shared" si="27"/>
        <v>85356031</v>
      </c>
      <c r="E96" s="55">
        <v>76000</v>
      </c>
      <c r="F96" s="55">
        <f>+'[1]Mapa V(a)_ Receitas FSAs '!AY22</f>
        <v>17253439</v>
      </c>
      <c r="G96" s="55">
        <f t="shared" si="28"/>
        <v>17329439</v>
      </c>
      <c r="H96" s="56">
        <f t="shared" si="22"/>
        <v>0.2030253609144502</v>
      </c>
    </row>
    <row r="97" spans="1:8" ht="15" x14ac:dyDescent="0.25">
      <c r="A97" s="68" t="s">
        <v>163</v>
      </c>
      <c r="B97" s="54" t="s">
        <v>164</v>
      </c>
      <c r="C97" s="55">
        <v>890875774</v>
      </c>
      <c r="D97" s="55">
        <f t="shared" si="27"/>
        <v>890875774</v>
      </c>
      <c r="E97" s="55">
        <v>5866150</v>
      </c>
      <c r="F97" s="55">
        <f>+'[1]Mapa V(a)_ Receitas FSAs '!AY23</f>
        <v>1988930</v>
      </c>
      <c r="G97" s="55">
        <f t="shared" si="28"/>
        <v>7855080</v>
      </c>
      <c r="H97" s="56">
        <f t="shared" si="22"/>
        <v>8.8172562654060902E-3</v>
      </c>
    </row>
    <row r="98" spans="1:8" ht="15" x14ac:dyDescent="0.25">
      <c r="A98" s="70" t="s">
        <v>165</v>
      </c>
      <c r="B98" s="49" t="s">
        <v>166</v>
      </c>
      <c r="C98" s="51">
        <f>+C99+C108</f>
        <v>6715955634</v>
      </c>
      <c r="D98" s="51">
        <f>+D99+D108</f>
        <v>6715955634</v>
      </c>
      <c r="E98" s="51">
        <f>+E99+E108</f>
        <v>1948458562</v>
      </c>
      <c r="F98" s="51">
        <f>+F99+F108</f>
        <v>852556115</v>
      </c>
      <c r="G98" s="51">
        <f>+G99+G108</f>
        <v>2801014677</v>
      </c>
      <c r="H98" s="58">
        <f t="shared" si="22"/>
        <v>0.41706866895005457</v>
      </c>
    </row>
    <row r="99" spans="1:8" ht="15" x14ac:dyDescent="0.25">
      <c r="A99" s="68" t="s">
        <v>167</v>
      </c>
      <c r="B99" s="61" t="s">
        <v>168</v>
      </c>
      <c r="C99" s="55">
        <f>SUM(C100:C107)</f>
        <v>247707872</v>
      </c>
      <c r="D99" s="55">
        <f>SUM(D100:D107)</f>
        <v>247707872</v>
      </c>
      <c r="E99" s="55">
        <f>SUM(E100:E107)</f>
        <v>19830996</v>
      </c>
      <c r="F99" s="55">
        <f>SUM(F100:F107)</f>
        <v>26685206</v>
      </c>
      <c r="G99" s="55">
        <f t="shared" ref="G99:G107" si="29">+E99+F99</f>
        <v>46516202</v>
      </c>
      <c r="H99" s="56">
        <f t="shared" si="22"/>
        <v>0.18778653106349402</v>
      </c>
    </row>
    <row r="100" spans="1:8" ht="15" x14ac:dyDescent="0.25">
      <c r="A100" s="67" t="s">
        <v>169</v>
      </c>
      <c r="B100" s="54" t="s">
        <v>170</v>
      </c>
      <c r="C100" s="55">
        <v>131088436</v>
      </c>
      <c r="D100" s="55">
        <f t="shared" ref="D100:D107" si="30">+C100</f>
        <v>131088436</v>
      </c>
      <c r="E100" s="55"/>
      <c r="F100" s="55">
        <f>+'[1]Mapa V(a)_ Receitas FSAs '!AY25</f>
        <v>11595627</v>
      </c>
      <c r="G100" s="55">
        <f t="shared" si="29"/>
        <v>11595627</v>
      </c>
      <c r="H100" s="56">
        <f t="shared" si="22"/>
        <v>8.8456521061857807E-2</v>
      </c>
    </row>
    <row r="101" spans="1:8" ht="15" x14ac:dyDescent="0.25">
      <c r="A101" s="67" t="s">
        <v>171</v>
      </c>
      <c r="B101" s="54" t="s">
        <v>172</v>
      </c>
      <c r="C101" s="55">
        <v>30851381</v>
      </c>
      <c r="D101" s="55">
        <f t="shared" si="30"/>
        <v>30851381</v>
      </c>
      <c r="E101" s="55"/>
      <c r="F101" s="55"/>
      <c r="G101" s="55">
        <f t="shared" si="29"/>
        <v>0</v>
      </c>
      <c r="H101" s="56">
        <f t="shared" si="22"/>
        <v>0</v>
      </c>
    </row>
    <row r="102" spans="1:8" ht="15" x14ac:dyDescent="0.25">
      <c r="A102" s="67" t="s">
        <v>173</v>
      </c>
      <c r="B102" s="54" t="s">
        <v>174</v>
      </c>
      <c r="C102" s="55">
        <v>38303008</v>
      </c>
      <c r="D102" s="55">
        <f t="shared" si="30"/>
        <v>38303008</v>
      </c>
      <c r="E102" s="55">
        <f>4522838+15301558</f>
        <v>19824396</v>
      </c>
      <c r="F102" s="55">
        <f>+'[1]Mapa V(a)_ Receitas FSAs '!AY26</f>
        <v>1153673</v>
      </c>
      <c r="G102" s="55">
        <f t="shared" si="29"/>
        <v>20978069</v>
      </c>
      <c r="H102" s="56">
        <f t="shared" si="22"/>
        <v>0.54768724691282733</v>
      </c>
    </row>
    <row r="103" spans="1:8" ht="15" x14ac:dyDescent="0.25">
      <c r="A103" s="67" t="s">
        <v>175</v>
      </c>
      <c r="B103" s="54" t="s">
        <v>176</v>
      </c>
      <c r="C103" s="55">
        <v>10000</v>
      </c>
      <c r="D103" s="55">
        <f t="shared" si="30"/>
        <v>10000</v>
      </c>
      <c r="E103" s="55"/>
      <c r="F103" s="55"/>
      <c r="G103" s="55">
        <f t="shared" si="29"/>
        <v>0</v>
      </c>
      <c r="H103" s="56">
        <f t="shared" si="22"/>
        <v>0</v>
      </c>
    </row>
    <row r="104" spans="1:8" ht="15" x14ac:dyDescent="0.25">
      <c r="A104" s="67" t="s">
        <v>177</v>
      </c>
      <c r="B104" s="54" t="s">
        <v>178</v>
      </c>
      <c r="C104" s="55">
        <v>10000</v>
      </c>
      <c r="D104" s="55">
        <f t="shared" si="30"/>
        <v>10000</v>
      </c>
      <c r="E104" s="55"/>
      <c r="F104" s="55"/>
      <c r="G104" s="55">
        <f t="shared" si="29"/>
        <v>0</v>
      </c>
      <c r="H104" s="56">
        <f t="shared" si="22"/>
        <v>0</v>
      </c>
    </row>
    <row r="105" spans="1:8" ht="15" x14ac:dyDescent="0.25">
      <c r="A105" s="67" t="s">
        <v>179</v>
      </c>
      <c r="B105" s="54" t="s">
        <v>180</v>
      </c>
      <c r="C105" s="55">
        <v>0</v>
      </c>
      <c r="D105" s="55">
        <f t="shared" si="30"/>
        <v>0</v>
      </c>
      <c r="E105" s="55"/>
      <c r="F105" s="55"/>
      <c r="G105" s="55">
        <f t="shared" si="29"/>
        <v>0</v>
      </c>
      <c r="H105" s="56">
        <v>0</v>
      </c>
    </row>
    <row r="106" spans="1:8" ht="15" x14ac:dyDescent="0.25">
      <c r="A106" s="67" t="s">
        <v>181</v>
      </c>
      <c r="B106" s="54" t="s">
        <v>182</v>
      </c>
      <c r="C106" s="55">
        <v>0</v>
      </c>
      <c r="D106" s="55">
        <f t="shared" si="30"/>
        <v>0</v>
      </c>
      <c r="E106" s="55"/>
      <c r="F106" s="55"/>
      <c r="G106" s="55">
        <f t="shared" si="29"/>
        <v>0</v>
      </c>
      <c r="H106" s="56">
        <v>0</v>
      </c>
    </row>
    <row r="107" spans="1:8" ht="15" x14ac:dyDescent="0.25">
      <c r="A107" s="67" t="s">
        <v>183</v>
      </c>
      <c r="B107" s="54" t="s">
        <v>113</v>
      </c>
      <c r="C107" s="55">
        <v>47445047</v>
      </c>
      <c r="D107" s="55">
        <f t="shared" si="30"/>
        <v>47445047</v>
      </c>
      <c r="E107" s="55">
        <v>6600</v>
      </c>
      <c r="F107" s="55">
        <f>+'[1]Mapa V(a)_ Receitas FSAs '!AY27</f>
        <v>13935906</v>
      </c>
      <c r="G107" s="55">
        <f t="shared" si="29"/>
        <v>13942506</v>
      </c>
      <c r="H107" s="56">
        <f t="shared" si="22"/>
        <v>0.29386641771057787</v>
      </c>
    </row>
    <row r="108" spans="1:8" ht="15" x14ac:dyDescent="0.25">
      <c r="A108" s="70" t="s">
        <v>184</v>
      </c>
      <c r="B108" s="49" t="s">
        <v>185</v>
      </c>
      <c r="C108" s="51">
        <f>+C109+C155+C160+C165</f>
        <v>6468247762</v>
      </c>
      <c r="D108" s="51">
        <f>+D109+D155+D160+D165</f>
        <v>6468247762</v>
      </c>
      <c r="E108" s="51">
        <f>+E109+E155+E160+E165</f>
        <v>1928627566</v>
      </c>
      <c r="F108" s="51">
        <f>+F109+F155+F160+F165</f>
        <v>825870909</v>
      </c>
      <c r="G108" s="51">
        <f>+G109+G155+G160+G165</f>
        <v>2754498475</v>
      </c>
      <c r="H108" s="58">
        <f t="shared" si="22"/>
        <v>0.42584925258773659</v>
      </c>
    </row>
    <row r="109" spans="1:8" ht="15" x14ac:dyDescent="0.25">
      <c r="A109" s="70" t="s">
        <v>186</v>
      </c>
      <c r="B109" s="49" t="s">
        <v>187</v>
      </c>
      <c r="C109" s="51">
        <f>SUM(C110:C154)</f>
        <v>3821936122</v>
      </c>
      <c r="D109" s="51">
        <f t="shared" ref="D109:G109" si="31">SUM(D110:D154)</f>
        <v>3821936122</v>
      </c>
      <c r="E109" s="51">
        <f t="shared" si="31"/>
        <v>1478778460</v>
      </c>
      <c r="F109" s="51">
        <f t="shared" si="31"/>
        <v>525212208</v>
      </c>
      <c r="G109" s="51">
        <f t="shared" si="31"/>
        <v>2003990668</v>
      </c>
      <c r="H109" s="58">
        <f t="shared" si="22"/>
        <v>0.52433913179881242</v>
      </c>
    </row>
    <row r="110" spans="1:8" ht="15" x14ac:dyDescent="0.25">
      <c r="A110" s="68" t="s">
        <v>188</v>
      </c>
      <c r="B110" s="54" t="s">
        <v>189</v>
      </c>
      <c r="C110" s="55">
        <v>458643222</v>
      </c>
      <c r="D110" s="55">
        <f t="shared" ref="D110:D154" si="32">+C110</f>
        <v>458643222</v>
      </c>
      <c r="E110" s="55">
        <v>165230350</v>
      </c>
      <c r="F110" s="55">
        <f>+'[1]Mapa V(a)_ Receitas FSAs '!AY30</f>
        <v>30152800</v>
      </c>
      <c r="G110" s="55">
        <f t="shared" ref="G110:G154" si="33">+E110+F110</f>
        <v>195383150</v>
      </c>
      <c r="H110" s="56">
        <f t="shared" si="22"/>
        <v>0.42600247998432211</v>
      </c>
    </row>
    <row r="111" spans="1:8" ht="15" x14ac:dyDescent="0.25">
      <c r="A111" s="68" t="s">
        <v>190</v>
      </c>
      <c r="B111" s="54" t="s">
        <v>191</v>
      </c>
      <c r="C111" s="55">
        <v>1000000</v>
      </c>
      <c r="D111" s="55">
        <f t="shared" si="32"/>
        <v>1000000</v>
      </c>
      <c r="E111" s="55">
        <v>169350</v>
      </c>
      <c r="F111" s="55"/>
      <c r="G111" s="55">
        <f t="shared" si="33"/>
        <v>169350</v>
      </c>
      <c r="H111" s="56">
        <f t="shared" si="22"/>
        <v>0.16935</v>
      </c>
    </row>
    <row r="112" spans="1:8" ht="15" x14ac:dyDescent="0.25">
      <c r="A112" s="67" t="s">
        <v>192</v>
      </c>
      <c r="B112" s="54" t="s">
        <v>193</v>
      </c>
      <c r="C112" s="55"/>
      <c r="D112" s="55">
        <f t="shared" si="32"/>
        <v>0</v>
      </c>
      <c r="E112" s="55"/>
      <c r="F112" s="55"/>
      <c r="G112" s="55">
        <f t="shared" si="33"/>
        <v>0</v>
      </c>
      <c r="H112" s="56">
        <v>0</v>
      </c>
    </row>
    <row r="113" spans="1:8" ht="15" x14ac:dyDescent="0.25">
      <c r="A113" s="67" t="s">
        <v>194</v>
      </c>
      <c r="B113" s="54" t="s">
        <v>195</v>
      </c>
      <c r="C113" s="55">
        <v>142413932</v>
      </c>
      <c r="D113" s="55">
        <f t="shared" si="32"/>
        <v>142413932</v>
      </c>
      <c r="E113" s="55">
        <v>62369094</v>
      </c>
      <c r="F113" s="55">
        <f>+'[1]Mapa V(a)_ Receitas FSAs '!AY31</f>
        <v>7288855</v>
      </c>
      <c r="G113" s="55">
        <f t="shared" si="33"/>
        <v>69657949</v>
      </c>
      <c r="H113" s="56">
        <f t="shared" si="22"/>
        <v>0.48912313578983269</v>
      </c>
    </row>
    <row r="114" spans="1:8" ht="15" x14ac:dyDescent="0.25">
      <c r="A114" s="67" t="s">
        <v>196</v>
      </c>
      <c r="B114" s="54" t="s">
        <v>197</v>
      </c>
      <c r="C114" s="55"/>
      <c r="D114" s="55">
        <f t="shared" si="32"/>
        <v>0</v>
      </c>
      <c r="E114" s="55">
        <v>55922387</v>
      </c>
      <c r="F114" s="55"/>
      <c r="G114" s="55">
        <f t="shared" si="33"/>
        <v>55922387</v>
      </c>
      <c r="H114" s="56">
        <v>0</v>
      </c>
    </row>
    <row r="115" spans="1:8" ht="15" x14ac:dyDescent="0.25">
      <c r="A115" s="67" t="s">
        <v>198</v>
      </c>
      <c r="B115" s="54" t="s">
        <v>199</v>
      </c>
      <c r="C115" s="55"/>
      <c r="D115" s="55">
        <f t="shared" si="32"/>
        <v>0</v>
      </c>
      <c r="E115" s="55"/>
      <c r="F115" s="55"/>
      <c r="G115" s="55">
        <f t="shared" si="33"/>
        <v>0</v>
      </c>
      <c r="H115" s="56">
        <v>0</v>
      </c>
    </row>
    <row r="116" spans="1:8" ht="15" x14ac:dyDescent="0.25">
      <c r="A116" s="67" t="s">
        <v>200</v>
      </c>
      <c r="B116" s="54" t="s">
        <v>201</v>
      </c>
      <c r="C116" s="55">
        <v>250000</v>
      </c>
      <c r="D116" s="55">
        <f t="shared" si="32"/>
        <v>250000</v>
      </c>
      <c r="E116" s="55"/>
      <c r="F116" s="55"/>
      <c r="G116" s="55">
        <f t="shared" si="33"/>
        <v>0</v>
      </c>
      <c r="H116" s="56">
        <f t="shared" si="22"/>
        <v>0</v>
      </c>
    </row>
    <row r="117" spans="1:8" ht="15" x14ac:dyDescent="0.25">
      <c r="A117" s="67" t="s">
        <v>202</v>
      </c>
      <c r="B117" s="54" t="s">
        <v>203</v>
      </c>
      <c r="C117" s="55">
        <v>84471069</v>
      </c>
      <c r="D117" s="55">
        <f t="shared" si="32"/>
        <v>84471069</v>
      </c>
      <c r="E117" s="55"/>
      <c r="F117" s="55">
        <f>+'[1]Mapa V(a)_ Receitas FSAs '!AY32</f>
        <v>37967746</v>
      </c>
      <c r="G117" s="55">
        <f t="shared" si="33"/>
        <v>37967746</v>
      </c>
      <c r="H117" s="56">
        <f t="shared" si="22"/>
        <v>0.44947632899022505</v>
      </c>
    </row>
    <row r="118" spans="1:8" ht="15" x14ac:dyDescent="0.25">
      <c r="A118" s="67" t="s">
        <v>204</v>
      </c>
      <c r="B118" s="54" t="s">
        <v>205</v>
      </c>
      <c r="C118" s="55">
        <v>791208109</v>
      </c>
      <c r="D118" s="55">
        <f t="shared" si="32"/>
        <v>791208109</v>
      </c>
      <c r="E118" s="55">
        <v>20889350</v>
      </c>
      <c r="F118" s="55">
        <f>+'[1]Mapa V(a)_ Receitas FSAs '!AY33</f>
        <v>226201268</v>
      </c>
      <c r="G118" s="55">
        <f t="shared" si="33"/>
        <v>247090618</v>
      </c>
      <c r="H118" s="56">
        <f t="shared" si="22"/>
        <v>0.31229535591122209</v>
      </c>
    </row>
    <row r="119" spans="1:8" ht="15" hidden="1" x14ac:dyDescent="0.25">
      <c r="A119" s="67" t="s">
        <v>206</v>
      </c>
      <c r="B119" s="54" t="s">
        <v>207</v>
      </c>
      <c r="C119" s="55"/>
      <c r="D119" s="55">
        <f t="shared" si="32"/>
        <v>0</v>
      </c>
      <c r="E119" s="55"/>
      <c r="F119" s="55"/>
      <c r="G119" s="55">
        <f t="shared" si="33"/>
        <v>0</v>
      </c>
      <c r="H119" s="56" t="e">
        <f t="shared" si="22"/>
        <v>#DIV/0!</v>
      </c>
    </row>
    <row r="120" spans="1:8" ht="15" hidden="1" x14ac:dyDescent="0.25">
      <c r="A120" s="67" t="s">
        <v>208</v>
      </c>
      <c r="B120" s="54" t="s">
        <v>209</v>
      </c>
      <c r="C120" s="55"/>
      <c r="D120" s="55">
        <f t="shared" si="32"/>
        <v>0</v>
      </c>
      <c r="E120" s="55"/>
      <c r="F120" s="55"/>
      <c r="G120" s="55">
        <f t="shared" si="33"/>
        <v>0</v>
      </c>
      <c r="H120" s="56" t="e">
        <f t="shared" si="22"/>
        <v>#DIV/0!</v>
      </c>
    </row>
    <row r="121" spans="1:8" ht="15" hidden="1" x14ac:dyDescent="0.25">
      <c r="A121" s="67" t="s">
        <v>210</v>
      </c>
      <c r="B121" s="54" t="s">
        <v>211</v>
      </c>
      <c r="C121" s="55"/>
      <c r="D121" s="55">
        <f t="shared" si="32"/>
        <v>0</v>
      </c>
      <c r="E121" s="55"/>
      <c r="F121" s="55"/>
      <c r="G121" s="55">
        <f t="shared" si="33"/>
        <v>0</v>
      </c>
      <c r="H121" s="56" t="e">
        <f t="shared" si="22"/>
        <v>#DIV/0!</v>
      </c>
    </row>
    <row r="122" spans="1:8" ht="15" hidden="1" x14ac:dyDescent="0.25">
      <c r="A122" s="67" t="s">
        <v>212</v>
      </c>
      <c r="B122" s="54" t="s">
        <v>213</v>
      </c>
      <c r="C122" s="55"/>
      <c r="D122" s="55">
        <f t="shared" si="32"/>
        <v>0</v>
      </c>
      <c r="E122" s="55"/>
      <c r="F122" s="55"/>
      <c r="G122" s="55">
        <f t="shared" si="33"/>
        <v>0</v>
      </c>
      <c r="H122" s="56" t="e">
        <f t="shared" si="22"/>
        <v>#DIV/0!</v>
      </c>
    </row>
    <row r="123" spans="1:8" ht="15" hidden="1" x14ac:dyDescent="0.25">
      <c r="A123" s="67" t="s">
        <v>214</v>
      </c>
      <c r="B123" s="54" t="s">
        <v>215</v>
      </c>
      <c r="C123" s="55"/>
      <c r="D123" s="55">
        <f t="shared" si="32"/>
        <v>0</v>
      </c>
      <c r="E123" s="55"/>
      <c r="F123" s="55"/>
      <c r="G123" s="55">
        <f t="shared" si="33"/>
        <v>0</v>
      </c>
      <c r="H123" s="56" t="e">
        <f t="shared" si="22"/>
        <v>#DIV/0!</v>
      </c>
    </row>
    <row r="124" spans="1:8" ht="15" hidden="1" x14ac:dyDescent="0.25">
      <c r="A124" s="67" t="s">
        <v>216</v>
      </c>
      <c r="B124" s="54" t="s">
        <v>217</v>
      </c>
      <c r="C124" s="55"/>
      <c r="D124" s="55">
        <f t="shared" si="32"/>
        <v>0</v>
      </c>
      <c r="E124" s="55"/>
      <c r="F124" s="55"/>
      <c r="G124" s="55">
        <f t="shared" si="33"/>
        <v>0</v>
      </c>
      <c r="H124" s="56" t="e">
        <f t="shared" si="22"/>
        <v>#DIV/0!</v>
      </c>
    </row>
    <row r="125" spans="1:8" ht="15" x14ac:dyDescent="0.25">
      <c r="A125" s="67" t="s">
        <v>218</v>
      </c>
      <c r="B125" s="54" t="s">
        <v>219</v>
      </c>
      <c r="C125" s="55">
        <v>8566334</v>
      </c>
      <c r="D125" s="55">
        <f t="shared" si="32"/>
        <v>8566334</v>
      </c>
      <c r="E125" s="55"/>
      <c r="F125" s="55"/>
      <c r="G125" s="55">
        <f t="shared" si="33"/>
        <v>0</v>
      </c>
      <c r="H125" s="56">
        <f t="shared" si="22"/>
        <v>0</v>
      </c>
    </row>
    <row r="126" spans="1:8" ht="15" x14ac:dyDescent="0.25">
      <c r="A126" s="67" t="s">
        <v>220</v>
      </c>
      <c r="B126" s="54" t="s">
        <v>221</v>
      </c>
      <c r="C126" s="55">
        <v>300000</v>
      </c>
      <c r="D126" s="55">
        <f t="shared" si="32"/>
        <v>300000</v>
      </c>
      <c r="E126" s="55">
        <v>0</v>
      </c>
      <c r="F126" s="55"/>
      <c r="G126" s="55">
        <f t="shared" si="33"/>
        <v>0</v>
      </c>
      <c r="H126" s="56">
        <f t="shared" si="22"/>
        <v>0</v>
      </c>
    </row>
    <row r="127" spans="1:8" ht="15" x14ac:dyDescent="0.25">
      <c r="A127" s="67" t="s">
        <v>222</v>
      </c>
      <c r="B127" s="54" t="s">
        <v>223</v>
      </c>
      <c r="C127" s="55">
        <v>900000</v>
      </c>
      <c r="D127" s="55">
        <f t="shared" si="32"/>
        <v>900000</v>
      </c>
      <c r="E127" s="55">
        <v>1177502</v>
      </c>
      <c r="F127" s="55"/>
      <c r="G127" s="55">
        <f t="shared" si="33"/>
        <v>1177502</v>
      </c>
      <c r="H127" s="56">
        <f t="shared" si="22"/>
        <v>1.3083355555555556</v>
      </c>
    </row>
    <row r="128" spans="1:8" ht="15" x14ac:dyDescent="0.25">
      <c r="A128" s="67" t="s">
        <v>224</v>
      </c>
      <c r="B128" s="54" t="s">
        <v>225</v>
      </c>
      <c r="C128" s="55">
        <v>1543591640</v>
      </c>
      <c r="D128" s="55">
        <f t="shared" si="32"/>
        <v>1543591640</v>
      </c>
      <c r="E128" s="55">
        <v>1063769260</v>
      </c>
      <c r="F128" s="55"/>
      <c r="G128" s="55">
        <f t="shared" si="33"/>
        <v>1063769260</v>
      </c>
      <c r="H128" s="56">
        <f t="shared" si="22"/>
        <v>0.68915199618469036</v>
      </c>
    </row>
    <row r="129" spans="1:8" ht="15" x14ac:dyDescent="0.25">
      <c r="A129" s="67" t="s">
        <v>226</v>
      </c>
      <c r="B129" s="54" t="s">
        <v>227</v>
      </c>
      <c r="C129" s="55">
        <v>0</v>
      </c>
      <c r="D129" s="55">
        <f t="shared" si="32"/>
        <v>0</v>
      </c>
      <c r="E129" s="55"/>
      <c r="F129" s="55"/>
      <c r="G129" s="55">
        <f t="shared" si="33"/>
        <v>0</v>
      </c>
      <c r="H129" s="56">
        <v>0</v>
      </c>
    </row>
    <row r="130" spans="1:8" ht="15" x14ac:dyDescent="0.25">
      <c r="A130" s="67" t="s">
        <v>228</v>
      </c>
      <c r="B130" s="54" t="s">
        <v>229</v>
      </c>
      <c r="C130" s="55"/>
      <c r="D130" s="55">
        <f t="shared" si="32"/>
        <v>0</v>
      </c>
      <c r="E130" s="55"/>
      <c r="F130" s="55"/>
      <c r="G130" s="55">
        <f t="shared" si="33"/>
        <v>0</v>
      </c>
      <c r="H130" s="56">
        <v>0</v>
      </c>
    </row>
    <row r="131" spans="1:8" ht="15" hidden="1" x14ac:dyDescent="0.25">
      <c r="A131" s="67" t="s">
        <v>230</v>
      </c>
      <c r="B131" s="54" t="s">
        <v>231</v>
      </c>
      <c r="C131" s="55"/>
      <c r="D131" s="55">
        <f t="shared" si="32"/>
        <v>0</v>
      </c>
      <c r="E131" s="55"/>
      <c r="F131" s="55"/>
      <c r="G131" s="55">
        <f t="shared" si="33"/>
        <v>0</v>
      </c>
      <c r="H131" s="56" t="e">
        <f t="shared" si="22"/>
        <v>#DIV/0!</v>
      </c>
    </row>
    <row r="132" spans="1:8" ht="15" hidden="1" x14ac:dyDescent="0.25">
      <c r="A132" s="67" t="s">
        <v>232</v>
      </c>
      <c r="B132" s="54" t="s">
        <v>233</v>
      </c>
      <c r="C132" s="55"/>
      <c r="D132" s="55">
        <f t="shared" si="32"/>
        <v>0</v>
      </c>
      <c r="E132" s="55"/>
      <c r="F132" s="55"/>
      <c r="G132" s="55">
        <f t="shared" si="33"/>
        <v>0</v>
      </c>
      <c r="H132" s="56" t="e">
        <f t="shared" si="22"/>
        <v>#DIV/0!</v>
      </c>
    </row>
    <row r="133" spans="1:8" ht="15" hidden="1" x14ac:dyDescent="0.25">
      <c r="A133" s="67" t="s">
        <v>234</v>
      </c>
      <c r="B133" s="54" t="s">
        <v>235</v>
      </c>
      <c r="C133" s="55"/>
      <c r="D133" s="55">
        <f t="shared" si="32"/>
        <v>0</v>
      </c>
      <c r="E133" s="55"/>
      <c r="F133" s="55"/>
      <c r="G133" s="55">
        <f t="shared" si="33"/>
        <v>0</v>
      </c>
      <c r="H133" s="56" t="e">
        <f t="shared" si="22"/>
        <v>#DIV/0!</v>
      </c>
    </row>
    <row r="134" spans="1:8" ht="15" hidden="1" x14ac:dyDescent="0.25">
      <c r="A134" s="67" t="s">
        <v>236</v>
      </c>
      <c r="B134" s="54" t="s">
        <v>237</v>
      </c>
      <c r="C134" s="55"/>
      <c r="D134" s="55">
        <f t="shared" si="32"/>
        <v>0</v>
      </c>
      <c r="E134" s="55"/>
      <c r="F134" s="55"/>
      <c r="G134" s="55">
        <f t="shared" si="33"/>
        <v>0</v>
      </c>
      <c r="H134" s="56" t="e">
        <f t="shared" si="22"/>
        <v>#DIV/0!</v>
      </c>
    </row>
    <row r="135" spans="1:8" ht="15" hidden="1" x14ac:dyDescent="0.25">
      <c r="A135" s="67" t="s">
        <v>238</v>
      </c>
      <c r="B135" s="54" t="s">
        <v>239</v>
      </c>
      <c r="C135" s="55"/>
      <c r="D135" s="55">
        <f t="shared" si="32"/>
        <v>0</v>
      </c>
      <c r="E135" s="55"/>
      <c r="F135" s="55"/>
      <c r="G135" s="55">
        <f t="shared" si="33"/>
        <v>0</v>
      </c>
      <c r="H135" s="56" t="e">
        <f t="shared" si="22"/>
        <v>#DIV/0!</v>
      </c>
    </row>
    <row r="136" spans="1:8" ht="15" hidden="1" x14ac:dyDescent="0.25">
      <c r="A136" s="67" t="s">
        <v>240</v>
      </c>
      <c r="B136" s="54" t="s">
        <v>241</v>
      </c>
      <c r="C136" s="55"/>
      <c r="D136" s="55">
        <f t="shared" si="32"/>
        <v>0</v>
      </c>
      <c r="E136" s="55"/>
      <c r="F136" s="55"/>
      <c r="G136" s="55">
        <f t="shared" si="33"/>
        <v>0</v>
      </c>
      <c r="H136" s="56" t="e">
        <f t="shared" si="22"/>
        <v>#DIV/0!</v>
      </c>
    </row>
    <row r="137" spans="1:8" ht="15" hidden="1" x14ac:dyDescent="0.25">
      <c r="A137" s="67" t="s">
        <v>242</v>
      </c>
      <c r="B137" s="54" t="s">
        <v>243</v>
      </c>
      <c r="C137" s="55"/>
      <c r="D137" s="55">
        <f t="shared" si="32"/>
        <v>0</v>
      </c>
      <c r="E137" s="55"/>
      <c r="F137" s="55"/>
      <c r="G137" s="55">
        <f t="shared" si="33"/>
        <v>0</v>
      </c>
      <c r="H137" s="56" t="e">
        <f t="shared" si="22"/>
        <v>#DIV/0!</v>
      </c>
    </row>
    <row r="138" spans="1:8" ht="15" hidden="1" x14ac:dyDescent="0.25">
      <c r="A138" s="67" t="s">
        <v>244</v>
      </c>
      <c r="B138" s="54" t="s">
        <v>245</v>
      </c>
      <c r="C138" s="55"/>
      <c r="D138" s="55">
        <f t="shared" si="32"/>
        <v>0</v>
      </c>
      <c r="E138" s="55"/>
      <c r="F138" s="55"/>
      <c r="G138" s="55">
        <f t="shared" si="33"/>
        <v>0</v>
      </c>
      <c r="H138" s="56" t="e">
        <f t="shared" si="22"/>
        <v>#DIV/0!</v>
      </c>
    </row>
    <row r="139" spans="1:8" ht="15" hidden="1" x14ac:dyDescent="0.25">
      <c r="A139" s="67" t="s">
        <v>246</v>
      </c>
      <c r="B139" s="54" t="s">
        <v>247</v>
      </c>
      <c r="C139" s="55"/>
      <c r="D139" s="55">
        <f t="shared" si="32"/>
        <v>0</v>
      </c>
      <c r="E139" s="55"/>
      <c r="F139" s="55"/>
      <c r="G139" s="55">
        <f t="shared" si="33"/>
        <v>0</v>
      </c>
      <c r="H139" s="56" t="e">
        <f t="shared" ref="H139:H202" si="34">+G139/D139</f>
        <v>#DIV/0!</v>
      </c>
    </row>
    <row r="140" spans="1:8" ht="15" hidden="1" x14ac:dyDescent="0.25">
      <c r="A140" s="67" t="s">
        <v>248</v>
      </c>
      <c r="B140" s="54" t="s">
        <v>249</v>
      </c>
      <c r="C140" s="55"/>
      <c r="D140" s="55">
        <f t="shared" si="32"/>
        <v>0</v>
      </c>
      <c r="E140" s="55"/>
      <c r="F140" s="55"/>
      <c r="G140" s="55">
        <f t="shared" si="33"/>
        <v>0</v>
      </c>
      <c r="H140" s="56" t="e">
        <f t="shared" si="34"/>
        <v>#DIV/0!</v>
      </c>
    </row>
    <row r="141" spans="1:8" ht="15" hidden="1" x14ac:dyDescent="0.25">
      <c r="A141" s="67" t="s">
        <v>250</v>
      </c>
      <c r="B141" s="54" t="s">
        <v>251</v>
      </c>
      <c r="C141" s="55"/>
      <c r="D141" s="55">
        <f t="shared" si="32"/>
        <v>0</v>
      </c>
      <c r="E141" s="55"/>
      <c r="F141" s="55"/>
      <c r="G141" s="55">
        <f t="shared" si="33"/>
        <v>0</v>
      </c>
      <c r="H141" s="56" t="e">
        <f t="shared" si="34"/>
        <v>#DIV/0!</v>
      </c>
    </row>
    <row r="142" spans="1:8" ht="15" hidden="1" x14ac:dyDescent="0.25">
      <c r="A142" s="67" t="s">
        <v>252</v>
      </c>
      <c r="B142" s="54" t="s">
        <v>253</v>
      </c>
      <c r="C142" s="55"/>
      <c r="D142" s="55">
        <f t="shared" si="32"/>
        <v>0</v>
      </c>
      <c r="E142" s="55"/>
      <c r="F142" s="55"/>
      <c r="G142" s="55">
        <f t="shared" si="33"/>
        <v>0</v>
      </c>
      <c r="H142" s="56" t="e">
        <f t="shared" si="34"/>
        <v>#DIV/0!</v>
      </c>
    </row>
    <row r="143" spans="1:8" ht="15" hidden="1" x14ac:dyDescent="0.25">
      <c r="A143" s="67" t="s">
        <v>254</v>
      </c>
      <c r="B143" s="54" t="s">
        <v>255</v>
      </c>
      <c r="C143" s="55"/>
      <c r="D143" s="55">
        <f t="shared" si="32"/>
        <v>0</v>
      </c>
      <c r="E143" s="55"/>
      <c r="F143" s="55"/>
      <c r="G143" s="55">
        <f t="shared" si="33"/>
        <v>0</v>
      </c>
      <c r="H143" s="56" t="e">
        <f t="shared" si="34"/>
        <v>#DIV/0!</v>
      </c>
    </row>
    <row r="144" spans="1:8" ht="15" hidden="1" x14ac:dyDescent="0.25">
      <c r="A144" s="67" t="s">
        <v>256</v>
      </c>
      <c r="B144" s="54" t="s">
        <v>257</v>
      </c>
      <c r="C144" s="55"/>
      <c r="D144" s="55">
        <f t="shared" si="32"/>
        <v>0</v>
      </c>
      <c r="E144" s="55"/>
      <c r="F144" s="55"/>
      <c r="G144" s="55">
        <f t="shared" si="33"/>
        <v>0</v>
      </c>
      <c r="H144" s="56" t="e">
        <f t="shared" si="34"/>
        <v>#DIV/0!</v>
      </c>
    </row>
    <row r="145" spans="1:8" ht="15" hidden="1" x14ac:dyDescent="0.25">
      <c r="A145" s="67" t="s">
        <v>258</v>
      </c>
      <c r="B145" s="54" t="s">
        <v>259</v>
      </c>
      <c r="C145" s="55"/>
      <c r="D145" s="55">
        <f t="shared" si="32"/>
        <v>0</v>
      </c>
      <c r="E145" s="55"/>
      <c r="F145" s="55"/>
      <c r="G145" s="55">
        <f t="shared" si="33"/>
        <v>0</v>
      </c>
      <c r="H145" s="56" t="e">
        <f t="shared" si="34"/>
        <v>#DIV/0!</v>
      </c>
    </row>
    <row r="146" spans="1:8" ht="15" hidden="1" x14ac:dyDescent="0.25">
      <c r="A146" s="67" t="s">
        <v>222</v>
      </c>
      <c r="B146" s="54" t="s">
        <v>223</v>
      </c>
      <c r="C146" s="55"/>
      <c r="D146" s="55">
        <f t="shared" si="32"/>
        <v>0</v>
      </c>
      <c r="E146" s="55"/>
      <c r="F146" s="55"/>
      <c r="G146" s="55">
        <f t="shared" si="33"/>
        <v>0</v>
      </c>
      <c r="H146" s="56" t="e">
        <f t="shared" si="34"/>
        <v>#DIV/0!</v>
      </c>
    </row>
    <row r="147" spans="1:8" ht="15" x14ac:dyDescent="0.25">
      <c r="A147" s="67" t="s">
        <v>260</v>
      </c>
      <c r="B147" s="54" t="s">
        <v>261</v>
      </c>
      <c r="C147" s="55">
        <v>65000000</v>
      </c>
      <c r="D147" s="55">
        <f t="shared" si="32"/>
        <v>65000000</v>
      </c>
      <c r="E147" s="55">
        <v>33664557</v>
      </c>
      <c r="F147" s="55"/>
      <c r="G147" s="55">
        <f t="shared" si="33"/>
        <v>33664557</v>
      </c>
      <c r="H147" s="56">
        <f t="shared" si="34"/>
        <v>0.51791626153846149</v>
      </c>
    </row>
    <row r="148" spans="1:8" ht="15" x14ac:dyDescent="0.25">
      <c r="A148" s="67" t="s">
        <v>262</v>
      </c>
      <c r="B148" s="54" t="s">
        <v>263</v>
      </c>
      <c r="C148" s="55">
        <v>378015408</v>
      </c>
      <c r="D148" s="55">
        <f t="shared" si="32"/>
        <v>378015408</v>
      </c>
      <c r="E148" s="55">
        <f>67048895+7256715</f>
        <v>74305610</v>
      </c>
      <c r="F148" s="55">
        <f>+'[1]Mapa V(a)_ Receitas FSAs '!AY34</f>
        <v>82932049</v>
      </c>
      <c r="G148" s="55">
        <f t="shared" si="33"/>
        <v>157237659</v>
      </c>
      <c r="H148" s="56">
        <f t="shared" si="34"/>
        <v>0.41595568771101521</v>
      </c>
    </row>
    <row r="149" spans="1:8" ht="15" x14ac:dyDescent="0.25">
      <c r="A149" s="74" t="s">
        <v>264</v>
      </c>
      <c r="B149" s="54" t="s">
        <v>265</v>
      </c>
      <c r="C149" s="55">
        <v>312670000</v>
      </c>
      <c r="D149" s="55">
        <f t="shared" si="32"/>
        <v>312670000</v>
      </c>
      <c r="E149" s="55"/>
      <c r="F149" s="55">
        <f>+'[1]Mapa V(a)_ Receitas FSAs '!AY35</f>
        <v>138396990</v>
      </c>
      <c r="G149" s="55">
        <f t="shared" si="33"/>
        <v>138396990</v>
      </c>
      <c r="H149" s="56">
        <f t="shared" si="34"/>
        <v>0.44262957750983467</v>
      </c>
    </row>
    <row r="150" spans="1:8" ht="15" hidden="1" x14ac:dyDescent="0.25">
      <c r="A150" s="74" t="s">
        <v>266</v>
      </c>
      <c r="B150" s="54" t="s">
        <v>267</v>
      </c>
      <c r="C150" s="55"/>
      <c r="D150" s="55">
        <f t="shared" si="32"/>
        <v>0</v>
      </c>
      <c r="E150" s="55"/>
      <c r="F150" s="55"/>
      <c r="G150" s="55">
        <f t="shared" si="33"/>
        <v>0</v>
      </c>
      <c r="H150" s="56" t="e">
        <f t="shared" si="34"/>
        <v>#DIV/0!</v>
      </c>
    </row>
    <row r="151" spans="1:8" ht="15" x14ac:dyDescent="0.25">
      <c r="A151" s="75" t="s">
        <v>268</v>
      </c>
      <c r="B151" s="54" t="s">
        <v>269</v>
      </c>
      <c r="C151" s="55">
        <v>23500000</v>
      </c>
      <c r="D151" s="55">
        <f t="shared" si="32"/>
        <v>23500000</v>
      </c>
      <c r="E151" s="55">
        <v>1281000</v>
      </c>
      <c r="F151" s="55"/>
      <c r="G151" s="55">
        <f t="shared" si="33"/>
        <v>1281000</v>
      </c>
      <c r="H151" s="56">
        <f t="shared" si="34"/>
        <v>5.4510638297872338E-2</v>
      </c>
    </row>
    <row r="152" spans="1:8" ht="15" x14ac:dyDescent="0.25">
      <c r="A152" s="75" t="s">
        <v>270</v>
      </c>
      <c r="B152" s="54" t="s">
        <v>271</v>
      </c>
      <c r="C152" s="55">
        <v>8106408</v>
      </c>
      <c r="D152" s="55">
        <f t="shared" si="32"/>
        <v>8106408</v>
      </c>
      <c r="E152" s="55"/>
      <c r="F152" s="55">
        <f>+'[1]Mapa V(a)_ Receitas FSAs '!AY36</f>
        <v>2250000</v>
      </c>
      <c r="G152" s="55">
        <f t="shared" si="33"/>
        <v>2250000</v>
      </c>
      <c r="H152" s="56">
        <f t="shared" si="34"/>
        <v>0.27755819840304113</v>
      </c>
    </row>
    <row r="153" spans="1:8" ht="15" x14ac:dyDescent="0.25">
      <c r="A153" s="75" t="s">
        <v>272</v>
      </c>
      <c r="B153" s="54" t="s">
        <v>273</v>
      </c>
      <c r="C153" s="55">
        <v>800000</v>
      </c>
      <c r="D153" s="55">
        <f t="shared" si="32"/>
        <v>800000</v>
      </c>
      <c r="E153" s="55"/>
      <c r="F153" s="55">
        <f>+'[1]Mapa V(a)_ Receitas FSAs '!AY37</f>
        <v>22500</v>
      </c>
      <c r="G153" s="55">
        <f t="shared" si="33"/>
        <v>22500</v>
      </c>
      <c r="H153" s="56">
        <f t="shared" si="34"/>
        <v>2.8125000000000001E-2</v>
      </c>
    </row>
    <row r="154" spans="1:8" ht="15" x14ac:dyDescent="0.25">
      <c r="A154" s="75" t="s">
        <v>274</v>
      </c>
      <c r="B154" s="54" t="s">
        <v>275</v>
      </c>
      <c r="C154" s="55">
        <v>2500000</v>
      </c>
      <c r="D154" s="55">
        <f t="shared" si="32"/>
        <v>2500000</v>
      </c>
      <c r="E154" s="55"/>
      <c r="F154" s="55"/>
      <c r="G154" s="55">
        <f t="shared" si="33"/>
        <v>0</v>
      </c>
      <c r="H154" s="56">
        <f t="shared" si="34"/>
        <v>0</v>
      </c>
    </row>
    <row r="155" spans="1:8" ht="15" x14ac:dyDescent="0.25">
      <c r="A155" s="70" t="s">
        <v>276</v>
      </c>
      <c r="B155" s="49" t="s">
        <v>277</v>
      </c>
      <c r="C155" s="51">
        <f>SUM(C156:C159)</f>
        <v>1021240462</v>
      </c>
      <c r="D155" s="51">
        <f>SUM(D156:D159)</f>
        <v>1021240462</v>
      </c>
      <c r="E155" s="51">
        <f>SUM(E156:E159)</f>
        <v>215983178</v>
      </c>
      <c r="F155" s="51">
        <f>SUM(F156:F159)</f>
        <v>180258245</v>
      </c>
      <c r="G155" s="51">
        <f>SUM(G156:G159)</f>
        <v>396241423</v>
      </c>
      <c r="H155" s="58">
        <f t="shared" si="34"/>
        <v>0.38800012117028709</v>
      </c>
    </row>
    <row r="156" spans="1:8" ht="15" x14ac:dyDescent="0.25">
      <c r="A156" s="68" t="s">
        <v>278</v>
      </c>
      <c r="B156" s="54" t="s">
        <v>279</v>
      </c>
      <c r="C156" s="55">
        <v>30000000</v>
      </c>
      <c r="D156" s="55">
        <f t="shared" ref="D156:D159" si="35">+C156</f>
        <v>30000000</v>
      </c>
      <c r="E156" s="55"/>
      <c r="F156" s="55">
        <f>+'[1]Mapa V(a)_ Receitas FSAs '!AY39</f>
        <v>15077336</v>
      </c>
      <c r="G156" s="55">
        <f t="shared" ref="G156:G159" si="36">+E156+F156</f>
        <v>15077336</v>
      </c>
      <c r="H156" s="56">
        <f t="shared" si="34"/>
        <v>0.50257786666666671</v>
      </c>
    </row>
    <row r="157" spans="1:8" ht="15" x14ac:dyDescent="0.25">
      <c r="A157" s="68" t="s">
        <v>280</v>
      </c>
      <c r="B157" s="54" t="s">
        <v>281</v>
      </c>
      <c r="C157" s="55">
        <v>209683853</v>
      </c>
      <c r="D157" s="55">
        <f t="shared" si="35"/>
        <v>209683853</v>
      </c>
      <c r="E157" s="55">
        <v>67456678</v>
      </c>
      <c r="F157" s="55"/>
      <c r="G157" s="55">
        <f t="shared" si="36"/>
        <v>67456678</v>
      </c>
      <c r="H157" s="56">
        <f t="shared" si="34"/>
        <v>0.32170659321106621</v>
      </c>
    </row>
    <row r="158" spans="1:8" ht="15" x14ac:dyDescent="0.25">
      <c r="A158" s="68" t="s">
        <v>282</v>
      </c>
      <c r="B158" s="54" t="s">
        <v>283</v>
      </c>
      <c r="C158" s="55">
        <v>669260908</v>
      </c>
      <c r="D158" s="55">
        <f t="shared" si="35"/>
        <v>669260908</v>
      </c>
      <c r="E158" s="55">
        <v>115276104</v>
      </c>
      <c r="F158" s="55">
        <f>+'[1]Mapa V(a)_ Receitas FSAs '!AY41</f>
        <v>149506851</v>
      </c>
      <c r="G158" s="55">
        <f t="shared" si="36"/>
        <v>264782955</v>
      </c>
      <c r="H158" s="56">
        <f t="shared" si="34"/>
        <v>0.39563487398549807</v>
      </c>
    </row>
    <row r="159" spans="1:8" ht="15" x14ac:dyDescent="0.25">
      <c r="A159" s="68" t="s">
        <v>284</v>
      </c>
      <c r="B159" s="54" t="s">
        <v>285</v>
      </c>
      <c r="C159" s="55">
        <v>112295701</v>
      </c>
      <c r="D159" s="55">
        <f t="shared" si="35"/>
        <v>112295701</v>
      </c>
      <c r="E159" s="55">
        <v>33250396</v>
      </c>
      <c r="F159" s="55">
        <f>+'[1]Mapa V(a)_ Receitas FSAs '!AY42</f>
        <v>15674058</v>
      </c>
      <c r="G159" s="55">
        <f t="shared" si="36"/>
        <v>48924454</v>
      </c>
      <c r="H159" s="56">
        <f t="shared" si="34"/>
        <v>0.4356752178785544</v>
      </c>
    </row>
    <row r="160" spans="1:8" ht="15" x14ac:dyDescent="0.25">
      <c r="A160" s="70" t="s">
        <v>286</v>
      </c>
      <c r="B160" s="49" t="s">
        <v>287</v>
      </c>
      <c r="C160" s="51">
        <f>SUM(C161:C164)</f>
        <v>1283593163</v>
      </c>
      <c r="D160" s="51">
        <f>SUM(D161:D164)</f>
        <v>1283593163</v>
      </c>
      <c r="E160" s="51">
        <f>SUM(E161:E164)</f>
        <v>67887375</v>
      </c>
      <c r="F160" s="51">
        <f>SUM(F161:F164)</f>
        <v>120400456</v>
      </c>
      <c r="G160" s="51">
        <f>SUM(G161:G164)</f>
        <v>188287831</v>
      </c>
      <c r="H160" s="58">
        <f t="shared" si="34"/>
        <v>0.14668809123284493</v>
      </c>
    </row>
    <row r="161" spans="1:12" ht="15" x14ac:dyDescent="0.25">
      <c r="A161" s="67" t="s">
        <v>288</v>
      </c>
      <c r="B161" s="54" t="s">
        <v>289</v>
      </c>
      <c r="C161" s="55">
        <v>1187549598</v>
      </c>
      <c r="D161" s="55">
        <f t="shared" ref="D161:D164" si="37">+C161</f>
        <v>1187549598</v>
      </c>
      <c r="E161" s="55">
        <f>47904163+13775598</f>
        <v>61679761</v>
      </c>
      <c r="F161" s="55">
        <f>+'[1]Mapa V(a)_ Receitas FSAs '!AY44</f>
        <v>102043386</v>
      </c>
      <c r="G161" s="55">
        <f t="shared" ref="G161:G164" si="38">+E161+F161</f>
        <v>163723147</v>
      </c>
      <c r="H161" s="56">
        <f t="shared" si="34"/>
        <v>0.13786636556126391</v>
      </c>
    </row>
    <row r="162" spans="1:12" ht="15" x14ac:dyDescent="0.25">
      <c r="A162" s="67" t="s">
        <v>290</v>
      </c>
      <c r="B162" s="54" t="s">
        <v>291</v>
      </c>
      <c r="C162" s="55">
        <v>7500000</v>
      </c>
      <c r="D162" s="55">
        <f t="shared" si="37"/>
        <v>7500000</v>
      </c>
      <c r="E162" s="55"/>
      <c r="F162" s="55">
        <f>+'[1]Mapa V(a)_ Receitas FSAs '!AY45</f>
        <v>1056868</v>
      </c>
      <c r="G162" s="55">
        <f t="shared" si="38"/>
        <v>1056868</v>
      </c>
      <c r="H162" s="56">
        <f t="shared" si="34"/>
        <v>0.14091573333333332</v>
      </c>
      <c r="L162" s="76"/>
    </row>
    <row r="163" spans="1:12" ht="15" x14ac:dyDescent="0.25">
      <c r="A163" s="67" t="s">
        <v>292</v>
      </c>
      <c r="B163" s="54" t="s">
        <v>293</v>
      </c>
      <c r="C163" s="55">
        <v>0</v>
      </c>
      <c r="D163" s="55">
        <f t="shared" si="37"/>
        <v>0</v>
      </c>
      <c r="E163" s="55"/>
      <c r="F163" s="55"/>
      <c r="G163" s="55">
        <f t="shared" si="38"/>
        <v>0</v>
      </c>
      <c r="H163" s="56">
        <v>0</v>
      </c>
      <c r="J163" s="77"/>
    </row>
    <row r="164" spans="1:12" ht="15" x14ac:dyDescent="0.25">
      <c r="A164" s="67" t="s">
        <v>294</v>
      </c>
      <c r="B164" s="54" t="s">
        <v>83</v>
      </c>
      <c r="C164" s="55">
        <v>88543565</v>
      </c>
      <c r="D164" s="55">
        <f t="shared" si="37"/>
        <v>88543565</v>
      </c>
      <c r="E164" s="55">
        <v>6207614</v>
      </c>
      <c r="F164" s="55">
        <f>+'[1]Mapa V(a)_ Receitas FSAs '!AY46</f>
        <v>17300202</v>
      </c>
      <c r="G164" s="55">
        <f t="shared" si="38"/>
        <v>23507816</v>
      </c>
      <c r="H164" s="56">
        <f t="shared" si="34"/>
        <v>0.26549434733060501</v>
      </c>
    </row>
    <row r="165" spans="1:12" ht="15" x14ac:dyDescent="0.25">
      <c r="A165" s="72" t="s">
        <v>295</v>
      </c>
      <c r="B165" s="49" t="s">
        <v>296</v>
      </c>
      <c r="C165" s="51">
        <f>SUM(C166:C174)</f>
        <v>341478015</v>
      </c>
      <c r="D165" s="51">
        <f>SUM(D166:D174)</f>
        <v>341478015</v>
      </c>
      <c r="E165" s="51">
        <f>SUM(E166:E174)</f>
        <v>165978553</v>
      </c>
      <c r="F165" s="51">
        <f>SUM(F166:F174)</f>
        <v>0</v>
      </c>
      <c r="G165" s="51">
        <f>SUM(G166:G174)</f>
        <v>165978553</v>
      </c>
      <c r="H165" s="58">
        <f t="shared" si="34"/>
        <v>0.48605926504521824</v>
      </c>
      <c r="L165" s="78"/>
    </row>
    <row r="166" spans="1:12" ht="15" x14ac:dyDescent="0.25">
      <c r="A166" s="67" t="s">
        <v>297</v>
      </c>
      <c r="B166" s="54" t="s">
        <v>298</v>
      </c>
      <c r="C166" s="79">
        <v>0</v>
      </c>
      <c r="D166" s="79">
        <f t="shared" ref="D166:D174" si="39">+C166</f>
        <v>0</v>
      </c>
      <c r="E166" s="55"/>
      <c r="F166" s="55"/>
      <c r="G166" s="79">
        <f t="shared" ref="G166:G174" si="40">+E166+F166</f>
        <v>0</v>
      </c>
      <c r="H166" s="80">
        <v>0</v>
      </c>
      <c r="L166" s="33"/>
    </row>
    <row r="167" spans="1:12" ht="15" x14ac:dyDescent="0.25">
      <c r="A167" s="67" t="s">
        <v>299</v>
      </c>
      <c r="B167" s="54" t="s">
        <v>300</v>
      </c>
      <c r="C167" s="79">
        <v>3500000</v>
      </c>
      <c r="D167" s="79">
        <f t="shared" si="39"/>
        <v>3500000</v>
      </c>
      <c r="E167" s="55">
        <v>900</v>
      </c>
      <c r="F167" s="55"/>
      <c r="G167" s="79">
        <f t="shared" si="40"/>
        <v>900</v>
      </c>
      <c r="H167" s="80">
        <f t="shared" si="34"/>
        <v>2.5714285714285715E-4</v>
      </c>
    </row>
    <row r="168" spans="1:12" ht="15" x14ac:dyDescent="0.25">
      <c r="A168" s="67" t="s">
        <v>301</v>
      </c>
      <c r="B168" s="54" t="s">
        <v>302</v>
      </c>
      <c r="C168" s="79"/>
      <c r="D168" s="79">
        <f t="shared" si="39"/>
        <v>0</v>
      </c>
      <c r="E168" s="55"/>
      <c r="F168" s="55"/>
      <c r="G168" s="79">
        <f t="shared" si="40"/>
        <v>0</v>
      </c>
      <c r="H168" s="80">
        <v>0</v>
      </c>
    </row>
    <row r="169" spans="1:12" ht="15" x14ac:dyDescent="0.25">
      <c r="A169" s="67" t="s">
        <v>303</v>
      </c>
      <c r="B169" s="54" t="s">
        <v>304</v>
      </c>
      <c r="C169" s="79"/>
      <c r="D169" s="79">
        <f t="shared" si="39"/>
        <v>0</v>
      </c>
      <c r="E169" s="55"/>
      <c r="F169" s="55"/>
      <c r="G169" s="55">
        <f t="shared" si="40"/>
        <v>0</v>
      </c>
      <c r="H169" s="80">
        <v>0</v>
      </c>
    </row>
    <row r="170" spans="1:12" ht="15" x14ac:dyDescent="0.25">
      <c r="A170" s="67" t="s">
        <v>305</v>
      </c>
      <c r="B170" s="54" t="s">
        <v>306</v>
      </c>
      <c r="C170" s="79"/>
      <c r="D170" s="79">
        <f t="shared" si="39"/>
        <v>0</v>
      </c>
      <c r="E170" s="55"/>
      <c r="F170" s="55"/>
      <c r="G170" s="55">
        <f t="shared" si="40"/>
        <v>0</v>
      </c>
      <c r="H170" s="80">
        <v>0</v>
      </c>
    </row>
    <row r="171" spans="1:12" ht="15" x14ac:dyDescent="0.25">
      <c r="A171" s="67" t="s">
        <v>307</v>
      </c>
      <c r="B171" s="54" t="s">
        <v>308</v>
      </c>
      <c r="C171" s="79">
        <v>250000001</v>
      </c>
      <c r="D171" s="79">
        <f t="shared" si="39"/>
        <v>250000001</v>
      </c>
      <c r="E171" s="55">
        <v>128005547</v>
      </c>
      <c r="F171" s="55"/>
      <c r="G171" s="55">
        <f t="shared" si="40"/>
        <v>128005547</v>
      </c>
      <c r="H171" s="80">
        <f t="shared" si="34"/>
        <v>0.51202218595191129</v>
      </c>
    </row>
    <row r="172" spans="1:12" ht="15" x14ac:dyDescent="0.25">
      <c r="A172" s="67" t="s">
        <v>309</v>
      </c>
      <c r="B172" s="54" t="s">
        <v>310</v>
      </c>
      <c r="C172" s="79"/>
      <c r="D172" s="79">
        <f t="shared" si="39"/>
        <v>0</v>
      </c>
      <c r="E172" s="55"/>
      <c r="F172" s="55"/>
      <c r="G172" s="55">
        <f t="shared" si="40"/>
        <v>0</v>
      </c>
      <c r="H172" s="80">
        <v>0</v>
      </c>
      <c r="L172" s="33"/>
    </row>
    <row r="173" spans="1:12" ht="15" x14ac:dyDescent="0.25">
      <c r="A173" s="67" t="s">
        <v>311</v>
      </c>
      <c r="B173" s="54" t="s">
        <v>312</v>
      </c>
      <c r="C173" s="79">
        <v>79473853</v>
      </c>
      <c r="D173" s="79">
        <f t="shared" si="39"/>
        <v>79473853</v>
      </c>
      <c r="E173" s="55">
        <v>37972106</v>
      </c>
      <c r="F173" s="55"/>
      <c r="G173" s="55">
        <f t="shared" si="40"/>
        <v>37972106</v>
      </c>
      <c r="H173" s="80">
        <f t="shared" si="34"/>
        <v>0.47779369650040748</v>
      </c>
      <c r="L173" s="33"/>
    </row>
    <row r="174" spans="1:12" ht="15" x14ac:dyDescent="0.25">
      <c r="A174" s="67" t="s">
        <v>313</v>
      </c>
      <c r="B174" s="54" t="s">
        <v>314</v>
      </c>
      <c r="C174" s="79">
        <v>8504161</v>
      </c>
      <c r="D174" s="79">
        <f t="shared" si="39"/>
        <v>8504161</v>
      </c>
      <c r="E174" s="55"/>
      <c r="F174" s="55"/>
      <c r="G174" s="55">
        <f t="shared" si="40"/>
        <v>0</v>
      </c>
      <c r="H174" s="80">
        <f t="shared" si="34"/>
        <v>0</v>
      </c>
    </row>
    <row r="175" spans="1:12" ht="15" x14ac:dyDescent="0.25">
      <c r="A175" s="72" t="s">
        <v>315</v>
      </c>
      <c r="B175" s="49" t="s">
        <v>316</v>
      </c>
      <c r="C175" s="50">
        <f>SUM(C176:C184)</f>
        <v>361056090</v>
      </c>
      <c r="D175" s="50">
        <f>SUM(D176:D184)</f>
        <v>361056090</v>
      </c>
      <c r="E175" s="51">
        <f>SUM(E176:E184)</f>
        <v>208618446</v>
      </c>
      <c r="F175" s="51">
        <f>SUM(F176:F184)</f>
        <v>6091867</v>
      </c>
      <c r="G175" s="51">
        <f>SUM(G176:G184)</f>
        <v>214710313</v>
      </c>
      <c r="H175" s="52">
        <f t="shared" si="34"/>
        <v>0.59467301327059741</v>
      </c>
      <c r="L175" s="33"/>
    </row>
    <row r="176" spans="1:12" ht="15" x14ac:dyDescent="0.25">
      <c r="A176" s="67" t="s">
        <v>317</v>
      </c>
      <c r="B176" s="54" t="s">
        <v>318</v>
      </c>
      <c r="C176" s="79">
        <v>60601723</v>
      </c>
      <c r="D176" s="79">
        <f t="shared" ref="D176:D184" si="41">+C176</f>
        <v>60601723</v>
      </c>
      <c r="E176" s="55">
        <v>29790250</v>
      </c>
      <c r="F176" s="55"/>
      <c r="G176" s="55">
        <f t="shared" ref="G176:G184" si="42">+E176+F176</f>
        <v>29790250</v>
      </c>
      <c r="H176" s="80">
        <f t="shared" si="34"/>
        <v>0.49157430721895479</v>
      </c>
      <c r="L176" s="33"/>
    </row>
    <row r="177" spans="1:8" ht="15" hidden="1" x14ac:dyDescent="0.25">
      <c r="A177" s="67" t="s">
        <v>319</v>
      </c>
      <c r="B177" s="54" t="s">
        <v>320</v>
      </c>
      <c r="C177" s="79">
        <v>0</v>
      </c>
      <c r="D177" s="79">
        <f t="shared" si="41"/>
        <v>0</v>
      </c>
      <c r="E177" s="55">
        <v>0</v>
      </c>
      <c r="F177" s="55"/>
      <c r="G177" s="55">
        <f t="shared" si="42"/>
        <v>0</v>
      </c>
      <c r="H177" s="80" t="e">
        <f t="shared" si="34"/>
        <v>#DIV/0!</v>
      </c>
    </row>
    <row r="178" spans="1:8" ht="15" hidden="1" x14ac:dyDescent="0.25">
      <c r="A178" s="67" t="s">
        <v>321</v>
      </c>
      <c r="B178" s="54" t="s">
        <v>322</v>
      </c>
      <c r="C178" s="79">
        <v>0</v>
      </c>
      <c r="D178" s="79">
        <f t="shared" si="41"/>
        <v>0</v>
      </c>
      <c r="E178" s="55">
        <v>0</v>
      </c>
      <c r="F178" s="55"/>
      <c r="G178" s="55">
        <f t="shared" si="42"/>
        <v>0</v>
      </c>
      <c r="H178" s="80" t="e">
        <f t="shared" si="34"/>
        <v>#DIV/0!</v>
      </c>
    </row>
    <row r="179" spans="1:8" ht="15" x14ac:dyDescent="0.25">
      <c r="A179" s="67" t="s">
        <v>323</v>
      </c>
      <c r="B179" s="54" t="s">
        <v>324</v>
      </c>
      <c r="C179" s="79">
        <v>3047327</v>
      </c>
      <c r="D179" s="79">
        <f t="shared" si="41"/>
        <v>3047327</v>
      </c>
      <c r="E179" s="55">
        <v>5862</v>
      </c>
      <c r="F179" s="55"/>
      <c r="G179" s="55">
        <f t="shared" si="42"/>
        <v>5862</v>
      </c>
      <c r="H179" s="80">
        <f t="shared" si="34"/>
        <v>1.9236530900687717E-3</v>
      </c>
    </row>
    <row r="180" spans="1:8" ht="15" x14ac:dyDescent="0.25">
      <c r="A180" s="67" t="s">
        <v>325</v>
      </c>
      <c r="B180" s="54" t="s">
        <v>326</v>
      </c>
      <c r="C180" s="79">
        <v>0</v>
      </c>
      <c r="D180" s="79">
        <f t="shared" si="41"/>
        <v>0</v>
      </c>
      <c r="E180" s="55"/>
      <c r="F180" s="55"/>
      <c r="G180" s="55">
        <f t="shared" si="42"/>
        <v>0</v>
      </c>
      <c r="H180" s="80">
        <v>0</v>
      </c>
    </row>
    <row r="181" spans="1:8" ht="15" x14ac:dyDescent="0.25">
      <c r="A181" s="67" t="s">
        <v>327</v>
      </c>
      <c r="B181" s="54" t="s">
        <v>328</v>
      </c>
      <c r="C181" s="79">
        <v>20035225</v>
      </c>
      <c r="D181" s="79">
        <f t="shared" si="41"/>
        <v>20035225</v>
      </c>
      <c r="E181" s="55">
        <f>45025204+423938</f>
        <v>45449142</v>
      </c>
      <c r="F181" s="55"/>
      <c r="G181" s="55">
        <f t="shared" si="42"/>
        <v>45449142</v>
      </c>
      <c r="H181" s="80">
        <f t="shared" si="34"/>
        <v>2.2684617717045854</v>
      </c>
    </row>
    <row r="182" spans="1:8" ht="15" x14ac:dyDescent="0.25">
      <c r="A182" s="67" t="s">
        <v>329</v>
      </c>
      <c r="B182" s="54" t="s">
        <v>316</v>
      </c>
      <c r="C182" s="79">
        <v>233872320</v>
      </c>
      <c r="D182" s="79">
        <f t="shared" si="41"/>
        <v>233872320</v>
      </c>
      <c r="E182" s="55">
        <f>102676691+21426370</f>
        <v>124103061</v>
      </c>
      <c r="F182" s="55">
        <f>+'[1]Mapa V(a)_ Receitas FSAs '!AY49</f>
        <v>640000</v>
      </c>
      <c r="G182" s="55">
        <f t="shared" si="42"/>
        <v>124743061</v>
      </c>
      <c r="H182" s="80">
        <f t="shared" si="34"/>
        <v>0.53338103885060018</v>
      </c>
    </row>
    <row r="183" spans="1:8" ht="15" x14ac:dyDescent="0.25">
      <c r="A183" s="67" t="s">
        <v>330</v>
      </c>
      <c r="B183" s="54" t="s">
        <v>331</v>
      </c>
      <c r="C183" s="79">
        <v>864000</v>
      </c>
      <c r="D183" s="79">
        <f t="shared" si="41"/>
        <v>864000</v>
      </c>
      <c r="E183" s="55"/>
      <c r="F183" s="55"/>
      <c r="G183" s="55">
        <f t="shared" si="42"/>
        <v>0</v>
      </c>
      <c r="H183" s="80">
        <f t="shared" si="34"/>
        <v>0</v>
      </c>
    </row>
    <row r="184" spans="1:8" ht="15" x14ac:dyDescent="0.25">
      <c r="A184" s="67" t="s">
        <v>332</v>
      </c>
      <c r="B184" s="54" t="s">
        <v>113</v>
      </c>
      <c r="C184" s="79">
        <v>42635495</v>
      </c>
      <c r="D184" s="79">
        <f t="shared" si="41"/>
        <v>42635495</v>
      </c>
      <c r="E184" s="55">
        <f>9265131+5000</f>
        <v>9270131</v>
      </c>
      <c r="F184" s="55">
        <f>+'[1]Mapa V(a)_ Receitas FSAs '!AY50</f>
        <v>5451867</v>
      </c>
      <c r="G184" s="55">
        <f t="shared" si="42"/>
        <v>14721998</v>
      </c>
      <c r="H184" s="80">
        <f t="shared" si="34"/>
        <v>0.345299098790808</v>
      </c>
    </row>
    <row r="185" spans="1:8" ht="15" x14ac:dyDescent="0.25">
      <c r="A185" s="72" t="s">
        <v>333</v>
      </c>
      <c r="B185" s="49" t="s">
        <v>334</v>
      </c>
      <c r="C185" s="50">
        <f>SUM(C186:C188)</f>
        <v>390724259</v>
      </c>
      <c r="D185" s="50">
        <f>SUM(D186:D188)</f>
        <v>390724259</v>
      </c>
      <c r="E185" s="51">
        <f>SUM(E186:E188)</f>
        <v>41095100</v>
      </c>
      <c r="F185" s="51">
        <f>SUM(F186:F188)</f>
        <v>39961394</v>
      </c>
      <c r="G185" s="51">
        <f>SUM(G186:G188)</f>
        <v>81056494</v>
      </c>
      <c r="H185" s="52">
        <f t="shared" si="34"/>
        <v>0.2074519104788935</v>
      </c>
    </row>
    <row r="186" spans="1:8" ht="15" x14ac:dyDescent="0.25">
      <c r="A186" s="67" t="s">
        <v>335</v>
      </c>
      <c r="B186" s="54" t="s">
        <v>105</v>
      </c>
      <c r="C186" s="79">
        <v>88196495</v>
      </c>
      <c r="D186" s="79">
        <f t="shared" ref="D186:D188" si="43">+C186</f>
        <v>88196495</v>
      </c>
      <c r="E186" s="55">
        <v>30062500</v>
      </c>
      <c r="F186" s="55">
        <f>+'[1]Mapa V(a)_ Receitas FSAs '!AY52</f>
        <v>39961394</v>
      </c>
      <c r="G186" s="79">
        <f t="shared" ref="G186:G188" si="44">+E186+F186</f>
        <v>70023894</v>
      </c>
      <c r="H186" s="80">
        <f t="shared" si="34"/>
        <v>0.79395325177037934</v>
      </c>
    </row>
    <row r="187" spans="1:8" ht="15" x14ac:dyDescent="0.25">
      <c r="A187" s="68" t="s">
        <v>336</v>
      </c>
      <c r="B187" s="54" t="s">
        <v>115</v>
      </c>
      <c r="C187" s="81">
        <v>0</v>
      </c>
      <c r="D187" s="81">
        <f t="shared" si="43"/>
        <v>0</v>
      </c>
      <c r="E187" s="82"/>
      <c r="F187" s="82"/>
      <c r="G187" s="81">
        <f t="shared" si="44"/>
        <v>0</v>
      </c>
      <c r="H187" s="80">
        <v>0</v>
      </c>
    </row>
    <row r="188" spans="1:8" ht="15" x14ac:dyDescent="0.25">
      <c r="A188" s="68" t="s">
        <v>337</v>
      </c>
      <c r="B188" s="54" t="s">
        <v>338</v>
      </c>
      <c r="C188" s="79">
        <v>302527764</v>
      </c>
      <c r="D188" s="79">
        <f t="shared" si="43"/>
        <v>302527764</v>
      </c>
      <c r="E188" s="55">
        <v>11032600</v>
      </c>
      <c r="F188" s="82"/>
      <c r="G188" s="79">
        <f t="shared" si="44"/>
        <v>11032600</v>
      </c>
      <c r="H188" s="80">
        <f t="shared" si="34"/>
        <v>3.6468057854022282E-2</v>
      </c>
    </row>
    <row r="189" spans="1:8" ht="15" x14ac:dyDescent="0.25">
      <c r="A189" s="70" t="s">
        <v>339</v>
      </c>
      <c r="B189" s="49" t="s">
        <v>340</v>
      </c>
      <c r="C189" s="50">
        <f>SUM(C190:C193)</f>
        <v>778108647</v>
      </c>
      <c r="D189" s="50">
        <f>SUM(D190:D193)</f>
        <v>778108647</v>
      </c>
      <c r="E189" s="51">
        <f>SUM(E190:E193)</f>
        <v>73635075</v>
      </c>
      <c r="F189" s="51">
        <f>SUM(F190:F193)</f>
        <v>23486828</v>
      </c>
      <c r="G189" s="50">
        <f>SUM(G190:G193)</f>
        <v>97121903</v>
      </c>
      <c r="H189" s="52">
        <f t="shared" si="34"/>
        <v>0.1248179201894925</v>
      </c>
    </row>
    <row r="190" spans="1:8" ht="15" x14ac:dyDescent="0.25">
      <c r="A190" s="68" t="s">
        <v>341</v>
      </c>
      <c r="B190" s="54" t="s">
        <v>342</v>
      </c>
      <c r="C190" s="79">
        <v>56702768</v>
      </c>
      <c r="D190" s="79">
        <f t="shared" ref="D190:D193" si="45">+C190</f>
        <v>56702768</v>
      </c>
      <c r="E190" s="55">
        <v>13971901</v>
      </c>
      <c r="F190" s="55"/>
      <c r="G190" s="79">
        <f t="shared" ref="G190:G193" si="46">+E190+F190</f>
        <v>13971901</v>
      </c>
      <c r="H190" s="80">
        <f t="shared" si="34"/>
        <v>0.24640597792333524</v>
      </c>
    </row>
    <row r="191" spans="1:8" ht="15" x14ac:dyDescent="0.25">
      <c r="A191" s="68" t="s">
        <v>343</v>
      </c>
      <c r="B191" s="54" t="s">
        <v>344</v>
      </c>
      <c r="C191" s="79">
        <v>10144739</v>
      </c>
      <c r="D191" s="79">
        <f t="shared" si="45"/>
        <v>10144739</v>
      </c>
      <c r="E191" s="55">
        <v>2073041</v>
      </c>
      <c r="F191" s="55"/>
      <c r="G191" s="79">
        <f t="shared" si="46"/>
        <v>2073041</v>
      </c>
      <c r="H191" s="80">
        <f t="shared" si="34"/>
        <v>0.20434641048922009</v>
      </c>
    </row>
    <row r="192" spans="1:8" ht="15" x14ac:dyDescent="0.25">
      <c r="A192" s="68" t="s">
        <v>345</v>
      </c>
      <c r="B192" s="54" t="s">
        <v>346</v>
      </c>
      <c r="C192" s="79">
        <v>100000</v>
      </c>
      <c r="D192" s="79">
        <f t="shared" si="45"/>
        <v>100000</v>
      </c>
      <c r="E192" s="55"/>
      <c r="F192" s="55">
        <f>+'[1]Mapa V(a)_ Receitas FSAs '!AY55</f>
        <v>59516</v>
      </c>
      <c r="G192" s="79">
        <f t="shared" si="46"/>
        <v>59516</v>
      </c>
      <c r="H192" s="80">
        <f t="shared" si="34"/>
        <v>0.59516000000000002</v>
      </c>
    </row>
    <row r="193" spans="1:8" ht="15" x14ac:dyDescent="0.25">
      <c r="A193" s="68" t="s">
        <v>347</v>
      </c>
      <c r="B193" s="60" t="s">
        <v>348</v>
      </c>
      <c r="C193" s="79">
        <v>711161140</v>
      </c>
      <c r="D193" s="79">
        <f t="shared" si="45"/>
        <v>711161140</v>
      </c>
      <c r="E193" s="55">
        <v>57590133</v>
      </c>
      <c r="F193" s="55">
        <f>+'[1]Mapa V(a)_ Receitas FSAs '!AY56</f>
        <v>23427312</v>
      </c>
      <c r="G193" s="79">
        <f t="shared" si="46"/>
        <v>81017445</v>
      </c>
      <c r="H193" s="80">
        <f t="shared" si="34"/>
        <v>0.11392276720856823</v>
      </c>
    </row>
    <row r="194" spans="1:8" ht="15" x14ac:dyDescent="0.25">
      <c r="A194" s="83" t="s">
        <v>7</v>
      </c>
      <c r="B194" s="84"/>
      <c r="C194" s="50">
        <f>+C12+C54+C61+C83+C216</f>
        <v>64238378577</v>
      </c>
      <c r="D194" s="50">
        <f>+D12+D54+D61+D83+D216</f>
        <v>65629838748</v>
      </c>
      <c r="E194" s="50">
        <f>+E12+E54+E61+E83+E216</f>
        <v>28170040066</v>
      </c>
      <c r="F194" s="50">
        <f>+F12+F54+F61+F83+F216</f>
        <v>1335477892</v>
      </c>
      <c r="G194" s="50">
        <f>+G12+G54+G61+G83+G216</f>
        <v>29505517958</v>
      </c>
      <c r="H194" s="52">
        <f t="shared" si="34"/>
        <v>0.44957474406257242</v>
      </c>
    </row>
    <row r="195" spans="1:8" ht="15" x14ac:dyDescent="0.25">
      <c r="A195" s="85" t="s">
        <v>349</v>
      </c>
      <c r="B195" s="86"/>
      <c r="C195" s="87">
        <f>+C196</f>
        <v>747401943</v>
      </c>
      <c r="D195" s="87">
        <f t="shared" ref="D195:G195" si="47">+D196</f>
        <v>747401943</v>
      </c>
      <c r="E195" s="87">
        <f t="shared" si="47"/>
        <v>34164601</v>
      </c>
      <c r="F195" s="87">
        <f t="shared" si="47"/>
        <v>56644856</v>
      </c>
      <c r="G195" s="87">
        <f t="shared" si="47"/>
        <v>90809457</v>
      </c>
      <c r="H195" s="88">
        <f t="shared" si="34"/>
        <v>0.12150016179446833</v>
      </c>
    </row>
    <row r="196" spans="1:8" ht="15" x14ac:dyDescent="0.25">
      <c r="A196" s="69" t="s">
        <v>350</v>
      </c>
      <c r="B196" s="65" t="s">
        <v>351</v>
      </c>
      <c r="C196" s="43">
        <f>+C197+C208+C210+C212</f>
        <v>747401943</v>
      </c>
      <c r="D196" s="43">
        <f t="shared" ref="D196:G196" si="48">+D197+D208+D210+D212</f>
        <v>747401943</v>
      </c>
      <c r="E196" s="43">
        <f t="shared" si="48"/>
        <v>34164601</v>
      </c>
      <c r="F196" s="43">
        <f t="shared" si="48"/>
        <v>56644856</v>
      </c>
      <c r="G196" s="43">
        <f t="shared" si="48"/>
        <v>90809457</v>
      </c>
      <c r="H196" s="66">
        <f t="shared" si="34"/>
        <v>0.12150016179446833</v>
      </c>
    </row>
    <row r="197" spans="1:8" ht="15" x14ac:dyDescent="0.25">
      <c r="A197" s="89" t="s">
        <v>352</v>
      </c>
      <c r="B197" s="90" t="s">
        <v>353</v>
      </c>
      <c r="C197" s="50">
        <f>SUM(C198:C207)</f>
        <v>398463054</v>
      </c>
      <c r="D197" s="50">
        <f t="shared" ref="D197:G197" si="49">SUM(D198:D207)</f>
        <v>398463054</v>
      </c>
      <c r="E197" s="50">
        <f t="shared" si="49"/>
        <v>10764530</v>
      </c>
      <c r="F197" s="50">
        <f t="shared" si="49"/>
        <v>2682250</v>
      </c>
      <c r="G197" s="50">
        <f t="shared" si="49"/>
        <v>13446780</v>
      </c>
      <c r="H197" s="52">
        <f t="shared" si="34"/>
        <v>3.3746616819335024E-2</v>
      </c>
    </row>
    <row r="198" spans="1:8" ht="15" x14ac:dyDescent="0.25">
      <c r="A198" s="68" t="s">
        <v>354</v>
      </c>
      <c r="B198" s="91" t="s">
        <v>355</v>
      </c>
      <c r="C198" s="79">
        <v>20000000</v>
      </c>
      <c r="D198" s="79">
        <f t="shared" ref="D198:D207" si="50">+C198</f>
        <v>20000000</v>
      </c>
      <c r="E198" s="79">
        <v>10000</v>
      </c>
      <c r="F198" s="79"/>
      <c r="G198" s="79">
        <f t="shared" ref="G198:G215" si="51">+E198+F198</f>
        <v>10000</v>
      </c>
      <c r="H198" s="80">
        <f t="shared" si="34"/>
        <v>5.0000000000000001E-4</v>
      </c>
    </row>
    <row r="199" spans="1:8" ht="15" x14ac:dyDescent="0.25">
      <c r="A199" s="67" t="s">
        <v>356</v>
      </c>
      <c r="B199" s="54" t="s">
        <v>357</v>
      </c>
      <c r="C199" s="79">
        <v>10000000</v>
      </c>
      <c r="D199" s="79">
        <f t="shared" si="50"/>
        <v>10000000</v>
      </c>
      <c r="E199" s="55">
        <v>2900020</v>
      </c>
      <c r="F199" s="55"/>
      <c r="G199" s="79">
        <f t="shared" si="51"/>
        <v>2900020</v>
      </c>
      <c r="H199" s="56">
        <f t="shared" si="34"/>
        <v>0.29000199999999998</v>
      </c>
    </row>
    <row r="200" spans="1:8" ht="15" x14ac:dyDescent="0.25">
      <c r="A200" s="67" t="s">
        <v>358</v>
      </c>
      <c r="B200" s="54" t="s">
        <v>359</v>
      </c>
      <c r="C200" s="79">
        <v>300000000</v>
      </c>
      <c r="D200" s="79">
        <f t="shared" si="50"/>
        <v>300000000</v>
      </c>
      <c r="E200" s="55">
        <v>7104510</v>
      </c>
      <c r="F200" s="55">
        <f>+'[1]Mapa V(a)_ Receitas FSAs '!AY59</f>
        <v>248000</v>
      </c>
      <c r="G200" s="55">
        <f t="shared" si="51"/>
        <v>7352510</v>
      </c>
      <c r="H200" s="56">
        <f t="shared" si="34"/>
        <v>2.4508366666666666E-2</v>
      </c>
    </row>
    <row r="201" spans="1:8" ht="15" x14ac:dyDescent="0.25">
      <c r="A201" s="67" t="s">
        <v>360</v>
      </c>
      <c r="B201" s="54" t="s">
        <v>361</v>
      </c>
      <c r="C201" s="79">
        <v>56500000</v>
      </c>
      <c r="D201" s="79">
        <f t="shared" si="50"/>
        <v>56500000</v>
      </c>
      <c r="E201" s="55">
        <v>750000</v>
      </c>
      <c r="F201" s="55">
        <f>+'[1]Mapa V(a)_ Receitas FSAs '!AY60</f>
        <v>2208000</v>
      </c>
      <c r="G201" s="55">
        <f t="shared" si="51"/>
        <v>2958000</v>
      </c>
      <c r="H201" s="56">
        <f t="shared" si="34"/>
        <v>5.2353982300884956E-2</v>
      </c>
    </row>
    <row r="202" spans="1:8" ht="15" x14ac:dyDescent="0.25">
      <c r="A202" s="67" t="s">
        <v>362</v>
      </c>
      <c r="B202" s="54" t="s">
        <v>363</v>
      </c>
      <c r="C202" s="79">
        <v>350000</v>
      </c>
      <c r="D202" s="79">
        <f t="shared" si="50"/>
        <v>350000</v>
      </c>
      <c r="E202" s="55"/>
      <c r="F202" s="55">
        <f>+'[1]Mapa V(a)_ Receitas FSAs '!AY61</f>
        <v>226250</v>
      </c>
      <c r="G202" s="55">
        <f t="shared" si="51"/>
        <v>226250</v>
      </c>
      <c r="H202" s="56">
        <f t="shared" si="34"/>
        <v>0.64642857142857146</v>
      </c>
    </row>
    <row r="203" spans="1:8" ht="15" x14ac:dyDescent="0.25">
      <c r="A203" s="67" t="s">
        <v>364</v>
      </c>
      <c r="B203" s="54" t="s">
        <v>365</v>
      </c>
      <c r="C203" s="79">
        <v>10000000</v>
      </c>
      <c r="D203" s="79">
        <f t="shared" si="50"/>
        <v>10000000</v>
      </c>
      <c r="E203" s="55"/>
      <c r="F203" s="55"/>
      <c r="G203" s="55">
        <f t="shared" si="51"/>
        <v>0</v>
      </c>
      <c r="H203" s="56">
        <f t="shared" ref="H203:H215" si="52">+G203/D203</f>
        <v>0</v>
      </c>
    </row>
    <row r="204" spans="1:8" ht="15" x14ac:dyDescent="0.25">
      <c r="A204" s="67" t="s">
        <v>366</v>
      </c>
      <c r="B204" s="54" t="s">
        <v>367</v>
      </c>
      <c r="C204" s="79">
        <v>0</v>
      </c>
      <c r="D204" s="79">
        <f t="shared" si="50"/>
        <v>0</v>
      </c>
      <c r="E204" s="55"/>
      <c r="F204" s="55"/>
      <c r="G204" s="55">
        <f t="shared" si="51"/>
        <v>0</v>
      </c>
      <c r="H204" s="56">
        <v>0</v>
      </c>
    </row>
    <row r="205" spans="1:8" ht="15" x14ac:dyDescent="0.25">
      <c r="A205" s="67" t="s">
        <v>368</v>
      </c>
      <c r="B205" s="54" t="s">
        <v>369</v>
      </c>
      <c r="C205" s="79">
        <v>500000</v>
      </c>
      <c r="D205" s="79">
        <f t="shared" si="50"/>
        <v>500000</v>
      </c>
      <c r="E205" s="55"/>
      <c r="F205" s="55"/>
      <c r="G205" s="55">
        <f t="shared" si="51"/>
        <v>0</v>
      </c>
      <c r="H205" s="56">
        <f t="shared" si="52"/>
        <v>0</v>
      </c>
    </row>
    <row r="206" spans="1:8" ht="15" x14ac:dyDescent="0.25">
      <c r="A206" s="67" t="s">
        <v>370</v>
      </c>
      <c r="B206" s="54" t="s">
        <v>371</v>
      </c>
      <c r="C206" s="79">
        <v>300000</v>
      </c>
      <c r="D206" s="79">
        <f t="shared" si="50"/>
        <v>300000</v>
      </c>
      <c r="E206" s="55"/>
      <c r="F206" s="55"/>
      <c r="G206" s="55">
        <f t="shared" si="51"/>
        <v>0</v>
      </c>
      <c r="H206" s="56">
        <f t="shared" si="52"/>
        <v>0</v>
      </c>
    </row>
    <row r="207" spans="1:8" ht="15" x14ac:dyDescent="0.25">
      <c r="A207" s="67" t="s">
        <v>372</v>
      </c>
      <c r="B207" s="54" t="s">
        <v>373</v>
      </c>
      <c r="C207" s="79">
        <v>813054</v>
      </c>
      <c r="D207" s="79">
        <f t="shared" si="50"/>
        <v>813054</v>
      </c>
      <c r="E207" s="55"/>
      <c r="F207" s="55"/>
      <c r="G207" s="55">
        <f t="shared" si="51"/>
        <v>0</v>
      </c>
      <c r="H207" s="56">
        <f t="shared" si="52"/>
        <v>0</v>
      </c>
    </row>
    <row r="208" spans="1:8" s="59" customFormat="1" ht="15" x14ac:dyDescent="0.25">
      <c r="A208" s="72" t="s">
        <v>374</v>
      </c>
      <c r="B208" s="73" t="s">
        <v>375</v>
      </c>
      <c r="C208" s="50">
        <f>SUM(C209)</f>
        <v>15000000</v>
      </c>
      <c r="D208" s="50">
        <f t="shared" ref="D208:G208" si="53">SUM(D209)</f>
        <v>15000000</v>
      </c>
      <c r="E208" s="51">
        <f t="shared" si="53"/>
        <v>0</v>
      </c>
      <c r="F208" s="51">
        <f t="shared" si="53"/>
        <v>0</v>
      </c>
      <c r="G208" s="51">
        <f t="shared" si="53"/>
        <v>0</v>
      </c>
      <c r="H208" s="58">
        <f t="shared" si="52"/>
        <v>0</v>
      </c>
    </row>
    <row r="209" spans="1:8" ht="15" x14ac:dyDescent="0.25">
      <c r="A209" s="67" t="s">
        <v>376</v>
      </c>
      <c r="B209" s="54" t="s">
        <v>377</v>
      </c>
      <c r="C209" s="79">
        <v>15000000</v>
      </c>
      <c r="D209" s="79">
        <f t="shared" ref="D209" si="54">+C209</f>
        <v>15000000</v>
      </c>
      <c r="E209" s="55"/>
      <c r="F209" s="55"/>
      <c r="G209" s="55">
        <f t="shared" si="51"/>
        <v>0</v>
      </c>
      <c r="H209" s="56">
        <f t="shared" si="52"/>
        <v>0</v>
      </c>
    </row>
    <row r="210" spans="1:8" s="59" customFormat="1" ht="15" x14ac:dyDescent="0.25">
      <c r="A210" s="72" t="s">
        <v>378</v>
      </c>
      <c r="B210" s="73" t="s">
        <v>379</v>
      </c>
      <c r="C210" s="50">
        <f>SUM(C211)</f>
        <v>113938889</v>
      </c>
      <c r="D210" s="50">
        <f t="shared" ref="D210:G210" si="55">SUM(D211)</f>
        <v>113938889</v>
      </c>
      <c r="E210" s="51">
        <f t="shared" si="55"/>
        <v>0</v>
      </c>
      <c r="F210" s="51">
        <f t="shared" si="55"/>
        <v>53962606</v>
      </c>
      <c r="G210" s="51">
        <f t="shared" si="55"/>
        <v>53962606</v>
      </c>
      <c r="H210" s="58">
        <f t="shared" si="52"/>
        <v>0.47361007706508357</v>
      </c>
    </row>
    <row r="211" spans="1:8" ht="15" x14ac:dyDescent="0.25">
      <c r="A211" s="67" t="s">
        <v>380</v>
      </c>
      <c r="B211" s="54" t="s">
        <v>381</v>
      </c>
      <c r="C211" s="79">
        <v>113938889</v>
      </c>
      <c r="D211" s="79">
        <f t="shared" ref="D211" si="56">+C211</f>
        <v>113938889</v>
      </c>
      <c r="E211" s="55"/>
      <c r="F211" s="55">
        <f>+'[1]Mapa V(a)_ Receitas FSAs '!AY64</f>
        <v>53962606</v>
      </c>
      <c r="G211" s="55">
        <f t="shared" si="51"/>
        <v>53962606</v>
      </c>
      <c r="H211" s="56">
        <f t="shared" si="52"/>
        <v>0.47361007706508357</v>
      </c>
    </row>
    <row r="212" spans="1:8" ht="15" x14ac:dyDescent="0.25">
      <c r="A212" s="92" t="s">
        <v>382</v>
      </c>
      <c r="B212" s="93" t="s">
        <v>383</v>
      </c>
      <c r="C212" s="50">
        <f>+C214+C213+C215</f>
        <v>220000000</v>
      </c>
      <c r="D212" s="50">
        <f t="shared" ref="D212:G212" si="57">+D214+D213+D215</f>
        <v>220000000</v>
      </c>
      <c r="E212" s="51">
        <f t="shared" si="57"/>
        <v>23400071</v>
      </c>
      <c r="F212" s="51">
        <f t="shared" si="57"/>
        <v>0</v>
      </c>
      <c r="G212" s="51">
        <f t="shared" si="57"/>
        <v>23400071</v>
      </c>
      <c r="H212" s="58">
        <f t="shared" si="52"/>
        <v>0.10636395909090909</v>
      </c>
    </row>
    <row r="213" spans="1:8" ht="15" x14ac:dyDescent="0.25">
      <c r="A213" s="67" t="s">
        <v>384</v>
      </c>
      <c r="B213" s="54" t="s">
        <v>385</v>
      </c>
      <c r="C213" s="79">
        <v>0</v>
      </c>
      <c r="D213" s="79">
        <f t="shared" ref="D213:D215" si="58">+C213</f>
        <v>0</v>
      </c>
      <c r="E213" s="55"/>
      <c r="F213" s="55"/>
      <c r="G213" s="55">
        <f t="shared" si="51"/>
        <v>0</v>
      </c>
      <c r="H213" s="56">
        <v>0</v>
      </c>
    </row>
    <row r="214" spans="1:8" ht="15" x14ac:dyDescent="0.25">
      <c r="A214" s="67" t="s">
        <v>386</v>
      </c>
      <c r="B214" s="54" t="s">
        <v>387</v>
      </c>
      <c r="C214" s="79">
        <v>0</v>
      </c>
      <c r="D214" s="79">
        <f t="shared" si="58"/>
        <v>0</v>
      </c>
      <c r="E214" s="55"/>
      <c r="F214" s="55"/>
      <c r="G214" s="55">
        <f t="shared" si="51"/>
        <v>0</v>
      </c>
      <c r="H214" s="56">
        <v>0</v>
      </c>
    </row>
    <row r="215" spans="1:8" ht="15" x14ac:dyDescent="0.25">
      <c r="A215" s="67" t="s">
        <v>388</v>
      </c>
      <c r="B215" s="94" t="s">
        <v>389</v>
      </c>
      <c r="C215" s="79">
        <v>220000000</v>
      </c>
      <c r="D215" s="79">
        <f t="shared" si="58"/>
        <v>220000000</v>
      </c>
      <c r="E215" s="55">
        <v>23400071</v>
      </c>
      <c r="F215" s="55"/>
      <c r="G215" s="55">
        <f t="shared" si="51"/>
        <v>23400071</v>
      </c>
      <c r="H215" s="56">
        <f t="shared" si="52"/>
        <v>0.10636395909090909</v>
      </c>
    </row>
    <row r="216" spans="1:8" ht="15" x14ac:dyDescent="0.2">
      <c r="A216" s="95"/>
      <c r="B216" s="96"/>
      <c r="C216" s="96"/>
      <c r="D216" s="97"/>
      <c r="E216" s="97"/>
      <c r="F216" s="97"/>
      <c r="G216" s="97"/>
      <c r="H216" s="98"/>
    </row>
  </sheetData>
  <mergeCells count="9">
    <mergeCell ref="E7:E9"/>
    <mergeCell ref="F7:F9"/>
    <mergeCell ref="G7:G9"/>
    <mergeCell ref="C5:D5"/>
    <mergeCell ref="A6:B8"/>
    <mergeCell ref="C6:C9"/>
    <mergeCell ref="D6:D9"/>
    <mergeCell ref="E6:G6"/>
    <mergeCell ref="H6:H9"/>
  </mergeCells>
  <printOptions horizontalCentered="1"/>
  <pageMargins left="0.39370078740157483" right="0.39370078740157483" top="0.35433070866141736" bottom="0.35433070866141736" header="0.31496062992125984" footer="0.31496062992125984"/>
  <pageSetup paperSize="9" scale="58" fitToHeight="0" orientation="portrait" r:id="rId1"/>
  <rowBreaks count="2" manualBreakCount="2">
    <brk id="97" max="7" man="1"/>
    <brk id="194" max="7" man="1"/>
  </rowBreaks>
  <ignoredErrors>
    <ignoredError sqref="D17:H21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43"/>
  <sheetViews>
    <sheetView topLeftCell="B110" zoomScaleNormal="100" zoomScaleSheetLayoutView="95" workbookViewId="0">
      <selection activeCell="C7" sqref="C7:L143"/>
    </sheetView>
  </sheetViews>
  <sheetFormatPr defaultRowHeight="15" x14ac:dyDescent="0.25"/>
  <cols>
    <col min="1" max="1" width="33.85546875" customWidth="1"/>
    <col min="2" max="2" width="60.85546875" customWidth="1"/>
    <col min="3" max="11" width="16.7109375" customWidth="1"/>
    <col min="12" max="12" width="11.140625" customWidth="1"/>
    <col min="13" max="19" width="9.140625" customWidth="1"/>
  </cols>
  <sheetData>
    <row r="1" spans="1:12" ht="15.6" customHeight="1" x14ac:dyDescent="0.25">
      <c r="A1" s="99"/>
      <c r="B1" s="99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2" ht="12" customHeight="1" x14ac:dyDescent="0.25">
      <c r="A2" s="99"/>
      <c r="B2" s="99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2" ht="43.5" customHeight="1" x14ac:dyDescent="0.25">
      <c r="A3" s="101"/>
      <c r="B3" s="101"/>
      <c r="C3" s="102"/>
      <c r="D3" s="102"/>
      <c r="E3" s="102"/>
      <c r="F3" s="102"/>
      <c r="G3" s="102"/>
      <c r="H3" s="103"/>
      <c r="I3" s="103"/>
      <c r="J3" s="103"/>
      <c r="K3" s="103"/>
      <c r="L3" s="103"/>
    </row>
    <row r="4" spans="1:12" ht="21" customHeight="1" x14ac:dyDescent="0.25">
      <c r="A4" s="12" t="s">
        <v>391</v>
      </c>
      <c r="B4" s="13"/>
      <c r="C4" s="13" t="s">
        <v>392</v>
      </c>
      <c r="D4" s="15" t="s">
        <v>393</v>
      </c>
      <c r="E4" s="16"/>
      <c r="F4" s="16"/>
      <c r="G4" s="17"/>
      <c r="H4" s="15" t="s">
        <v>3</v>
      </c>
      <c r="I4" s="16"/>
      <c r="J4" s="16"/>
      <c r="K4" s="17"/>
      <c r="L4" s="13" t="s">
        <v>4</v>
      </c>
    </row>
    <row r="5" spans="1:12" ht="29.1" customHeight="1" x14ac:dyDescent="0.25">
      <c r="A5" s="23"/>
      <c r="B5" s="24"/>
      <c r="C5" s="20"/>
      <c r="D5" s="12" t="s">
        <v>394</v>
      </c>
      <c r="E5" s="18" t="s">
        <v>395</v>
      </c>
      <c r="F5" s="18" t="s">
        <v>396</v>
      </c>
      <c r="G5" s="13" t="s">
        <v>7</v>
      </c>
      <c r="H5" s="18" t="s">
        <v>394</v>
      </c>
      <c r="I5" s="104" t="s">
        <v>395</v>
      </c>
      <c r="J5" s="18" t="s">
        <v>396</v>
      </c>
      <c r="K5" s="13" t="s">
        <v>7</v>
      </c>
      <c r="L5" s="20"/>
    </row>
    <row r="6" spans="1:12" x14ac:dyDescent="0.25">
      <c r="A6" s="25" t="s">
        <v>8</v>
      </c>
      <c r="B6" s="25" t="s">
        <v>9</v>
      </c>
      <c r="C6" s="24"/>
      <c r="D6" s="23"/>
      <c r="E6" s="28"/>
      <c r="F6" s="28"/>
      <c r="G6" s="24"/>
      <c r="H6" s="28"/>
      <c r="I6" s="105"/>
      <c r="J6" s="28"/>
      <c r="K6" s="24"/>
      <c r="L6" s="24"/>
    </row>
    <row r="7" spans="1:12" x14ac:dyDescent="0.25">
      <c r="A7" s="106" t="s">
        <v>397</v>
      </c>
      <c r="B7" s="107" t="s">
        <v>398</v>
      </c>
      <c r="C7" s="108">
        <v>600378216</v>
      </c>
      <c r="D7" s="108"/>
      <c r="E7" s="108">
        <v>301032770</v>
      </c>
      <c r="F7" s="108">
        <v>309944424</v>
      </c>
      <c r="G7" s="108">
        <f>+D7+E7+F7</f>
        <v>610977194</v>
      </c>
      <c r="H7" s="109"/>
      <c r="I7" s="109">
        <v>132499943</v>
      </c>
      <c r="J7" s="109">
        <v>148254107</v>
      </c>
      <c r="K7" s="109">
        <f>+H7+I7+J7</f>
        <v>280754050</v>
      </c>
      <c r="L7" s="110">
        <f>+K7/G7</f>
        <v>0.45951641527228593</v>
      </c>
    </row>
    <row r="8" spans="1:12" x14ac:dyDescent="0.25">
      <c r="A8" s="112"/>
      <c r="B8" s="107" t="s">
        <v>399</v>
      </c>
      <c r="C8" s="108">
        <v>12061330512</v>
      </c>
      <c r="D8" s="108"/>
      <c r="E8" s="108">
        <v>10653997428</v>
      </c>
      <c r="F8" s="108">
        <v>1418452129</v>
      </c>
      <c r="G8" s="108">
        <f t="shared" ref="G8:G32" si="0">+D8+E8+F8</f>
        <v>12072449557</v>
      </c>
      <c r="H8" s="109"/>
      <c r="I8" s="109">
        <v>5165950471</v>
      </c>
      <c r="J8" s="109">
        <v>678069780</v>
      </c>
      <c r="K8" s="109">
        <f t="shared" ref="K8:K32" si="1">+H8+I8+J8</f>
        <v>5844020251</v>
      </c>
      <c r="L8" s="110">
        <f t="shared" ref="L8:L71" si="2">+K8/G8</f>
        <v>0.48407907802037131</v>
      </c>
    </row>
    <row r="9" spans="1:12" x14ac:dyDescent="0.25">
      <c r="A9" s="112"/>
      <c r="B9" s="107" t="s">
        <v>400</v>
      </c>
      <c r="C9" s="108">
        <v>4802486584.0349998</v>
      </c>
      <c r="D9" s="108">
        <v>135370777.92000002</v>
      </c>
      <c r="E9" s="108">
        <v>4035226243.3549995</v>
      </c>
      <c r="F9" s="108">
        <v>787623204</v>
      </c>
      <c r="G9" s="108">
        <f t="shared" si="0"/>
        <v>4958220225.2749996</v>
      </c>
      <c r="H9" s="109">
        <v>44955913</v>
      </c>
      <c r="I9" s="109">
        <v>1933485627</v>
      </c>
      <c r="J9" s="109">
        <v>357848625.99999994</v>
      </c>
      <c r="K9" s="109">
        <f t="shared" si="1"/>
        <v>2336290166</v>
      </c>
      <c r="L9" s="110">
        <f t="shared" si="2"/>
        <v>0.47119532006475601</v>
      </c>
    </row>
    <row r="10" spans="1:12" x14ac:dyDescent="0.25">
      <c r="A10" s="112"/>
      <c r="B10" s="107" t="s">
        <v>401</v>
      </c>
      <c r="C10" s="108">
        <v>29085320</v>
      </c>
      <c r="D10" s="108"/>
      <c r="E10" s="108">
        <v>19815408</v>
      </c>
      <c r="F10" s="108">
        <v>9143912</v>
      </c>
      <c r="G10" s="108">
        <f t="shared" si="0"/>
        <v>28959320</v>
      </c>
      <c r="H10" s="109"/>
      <c r="I10" s="109">
        <v>2665120</v>
      </c>
      <c r="J10" s="109">
        <v>2461949</v>
      </c>
      <c r="K10" s="109">
        <f t="shared" si="1"/>
        <v>5127069</v>
      </c>
      <c r="L10" s="110">
        <f t="shared" si="2"/>
        <v>0.17704383252092937</v>
      </c>
    </row>
    <row r="11" spans="1:12" x14ac:dyDescent="0.25">
      <c r="A11" s="112"/>
      <c r="B11" s="107" t="s">
        <v>402</v>
      </c>
      <c r="C11" s="108">
        <v>49637370</v>
      </c>
      <c r="D11" s="108"/>
      <c r="E11" s="108">
        <v>49637370</v>
      </c>
      <c r="F11" s="108"/>
      <c r="G11" s="108">
        <f t="shared" si="0"/>
        <v>49637370</v>
      </c>
      <c r="H11" s="109"/>
      <c r="I11" s="109">
        <v>21934076</v>
      </c>
      <c r="J11" s="109"/>
      <c r="K11" s="109">
        <f t="shared" si="1"/>
        <v>21934076</v>
      </c>
      <c r="L11" s="110">
        <f t="shared" si="2"/>
        <v>0.4418863449050584</v>
      </c>
    </row>
    <row r="12" spans="1:12" x14ac:dyDescent="0.25">
      <c r="A12" s="112"/>
      <c r="B12" s="107" t="s">
        <v>403</v>
      </c>
      <c r="C12" s="108">
        <v>180330697.5</v>
      </c>
      <c r="D12" s="108">
        <v>1928423</v>
      </c>
      <c r="E12" s="108">
        <v>89356642.739999995</v>
      </c>
      <c r="F12" s="108">
        <v>99408967</v>
      </c>
      <c r="G12" s="108">
        <f t="shared" si="0"/>
        <v>190694032.74000001</v>
      </c>
      <c r="H12" s="109">
        <v>300000</v>
      </c>
      <c r="I12" s="109">
        <v>35801139</v>
      </c>
      <c r="J12" s="109">
        <v>37140148</v>
      </c>
      <c r="K12" s="109">
        <f t="shared" si="1"/>
        <v>73241287</v>
      </c>
      <c r="L12" s="110">
        <f t="shared" si="2"/>
        <v>0.38407749811374614</v>
      </c>
    </row>
    <row r="13" spans="1:12" x14ac:dyDescent="0.25">
      <c r="A13" s="112"/>
      <c r="B13" s="107" t="s">
        <v>404</v>
      </c>
      <c r="C13" s="108">
        <v>1737611702</v>
      </c>
      <c r="D13" s="108">
        <v>4629309</v>
      </c>
      <c r="E13" s="108">
        <v>1604368780</v>
      </c>
      <c r="F13" s="108">
        <v>137678113</v>
      </c>
      <c r="G13" s="108">
        <f t="shared" si="0"/>
        <v>1746676202</v>
      </c>
      <c r="H13" s="109">
        <v>227507</v>
      </c>
      <c r="I13" s="109">
        <v>526827045</v>
      </c>
      <c r="J13" s="109">
        <v>63062339</v>
      </c>
      <c r="K13" s="109">
        <f t="shared" si="1"/>
        <v>590116891</v>
      </c>
      <c r="L13" s="110">
        <f t="shared" si="2"/>
        <v>0.3378513374856183</v>
      </c>
    </row>
    <row r="14" spans="1:12" x14ac:dyDescent="0.25">
      <c r="A14" s="112"/>
      <c r="B14" s="107" t="s">
        <v>405</v>
      </c>
      <c r="C14" s="108">
        <v>28380447</v>
      </c>
      <c r="D14" s="108"/>
      <c r="E14" s="108">
        <v>19134995</v>
      </c>
      <c r="F14" s="108">
        <v>9475452</v>
      </c>
      <c r="G14" s="108">
        <f t="shared" si="0"/>
        <v>28610447</v>
      </c>
      <c r="H14" s="109"/>
      <c r="I14" s="109">
        <v>6943499</v>
      </c>
      <c r="J14" s="109">
        <v>3893770</v>
      </c>
      <c r="K14" s="109">
        <f t="shared" si="1"/>
        <v>10837269</v>
      </c>
      <c r="L14" s="110">
        <f t="shared" si="2"/>
        <v>0.37878712625496552</v>
      </c>
    </row>
    <row r="15" spans="1:12" x14ac:dyDescent="0.25">
      <c r="A15" s="112"/>
      <c r="B15" s="107" t="s">
        <v>406</v>
      </c>
      <c r="C15" s="108">
        <v>1303802758</v>
      </c>
      <c r="D15" s="108">
        <v>6657792</v>
      </c>
      <c r="E15" s="108">
        <v>1134832747</v>
      </c>
      <c r="F15" s="108">
        <v>185070662</v>
      </c>
      <c r="G15" s="108">
        <f t="shared" si="0"/>
        <v>1326561201</v>
      </c>
      <c r="H15" s="109">
        <v>2049066</v>
      </c>
      <c r="I15" s="109">
        <v>524649546</v>
      </c>
      <c r="J15" s="109">
        <v>117474281</v>
      </c>
      <c r="K15" s="109">
        <f t="shared" si="1"/>
        <v>644172893</v>
      </c>
      <c r="L15" s="110">
        <f t="shared" si="2"/>
        <v>0.48559606033585478</v>
      </c>
    </row>
    <row r="16" spans="1:12" x14ac:dyDescent="0.25">
      <c r="A16" s="112"/>
      <c r="B16" s="107" t="s">
        <v>407</v>
      </c>
      <c r="C16" s="108">
        <v>75048055</v>
      </c>
      <c r="D16" s="108">
        <v>340000</v>
      </c>
      <c r="E16" s="108">
        <v>67916387</v>
      </c>
      <c r="F16" s="108">
        <v>12740389</v>
      </c>
      <c r="G16" s="108">
        <f t="shared" si="0"/>
        <v>80996776</v>
      </c>
      <c r="H16" s="109">
        <v>88218</v>
      </c>
      <c r="I16" s="109">
        <v>23082246</v>
      </c>
      <c r="J16" s="109">
        <v>5181078</v>
      </c>
      <c r="K16" s="109">
        <f t="shared" si="1"/>
        <v>28351542</v>
      </c>
      <c r="L16" s="110">
        <f t="shared" si="2"/>
        <v>0.3500329692134907</v>
      </c>
    </row>
    <row r="17" spans="1:12" x14ac:dyDescent="0.25">
      <c r="A17" s="112"/>
      <c r="B17" s="107" t="s">
        <v>408</v>
      </c>
      <c r="C17" s="108">
        <v>12323571</v>
      </c>
      <c r="D17" s="108"/>
      <c r="E17" s="108">
        <v>9774272</v>
      </c>
      <c r="F17" s="108">
        <v>2819299</v>
      </c>
      <c r="G17" s="108">
        <f t="shared" si="0"/>
        <v>12593571</v>
      </c>
      <c r="H17" s="109"/>
      <c r="I17" s="109">
        <v>554807</v>
      </c>
      <c r="J17" s="109">
        <v>240337</v>
      </c>
      <c r="K17" s="109">
        <f t="shared" si="1"/>
        <v>795144</v>
      </c>
      <c r="L17" s="110">
        <f t="shared" si="2"/>
        <v>6.313888252982415E-2</v>
      </c>
    </row>
    <row r="18" spans="1:12" x14ac:dyDescent="0.25">
      <c r="A18" s="112"/>
      <c r="B18" s="107" t="s">
        <v>409</v>
      </c>
      <c r="C18" s="108">
        <v>142207121</v>
      </c>
      <c r="D18" s="108">
        <v>31674805</v>
      </c>
      <c r="E18" s="108">
        <v>88811742</v>
      </c>
      <c r="F18" s="108">
        <v>14713266</v>
      </c>
      <c r="G18" s="108">
        <f t="shared" si="0"/>
        <v>135199813</v>
      </c>
      <c r="H18" s="109">
        <v>569630</v>
      </c>
      <c r="I18" s="109">
        <v>9808392</v>
      </c>
      <c r="J18" s="109">
        <v>2496372</v>
      </c>
      <c r="K18" s="109">
        <f t="shared" si="1"/>
        <v>12874394</v>
      </c>
      <c r="L18" s="110">
        <f t="shared" si="2"/>
        <v>9.5224939401358497E-2</v>
      </c>
    </row>
    <row r="19" spans="1:12" x14ac:dyDescent="0.25">
      <c r="A19" s="112"/>
      <c r="B19" s="107" t="s">
        <v>410</v>
      </c>
      <c r="C19" s="108">
        <v>15041900</v>
      </c>
      <c r="D19" s="108">
        <v>500000</v>
      </c>
      <c r="E19" s="108">
        <v>7405000</v>
      </c>
      <c r="F19" s="108">
        <v>7136900</v>
      </c>
      <c r="G19" s="108">
        <f t="shared" si="0"/>
        <v>15041900</v>
      </c>
      <c r="H19" s="109">
        <v>0</v>
      </c>
      <c r="I19" s="109">
        <v>497000</v>
      </c>
      <c r="J19" s="109">
        <v>3611335</v>
      </c>
      <c r="K19" s="109">
        <f t="shared" si="1"/>
        <v>4108335</v>
      </c>
      <c r="L19" s="110">
        <f t="shared" si="2"/>
        <v>0.273126067850471</v>
      </c>
    </row>
    <row r="20" spans="1:12" x14ac:dyDescent="0.25">
      <c r="A20" s="112"/>
      <c r="B20" s="107" t="s">
        <v>411</v>
      </c>
      <c r="C20" s="108">
        <v>196789122</v>
      </c>
      <c r="D20" s="108"/>
      <c r="E20" s="108">
        <v>116612791</v>
      </c>
      <c r="F20" s="108">
        <v>59376802</v>
      </c>
      <c r="G20" s="108">
        <f t="shared" si="0"/>
        <v>175989593</v>
      </c>
      <c r="H20" s="109"/>
      <c r="I20" s="109">
        <v>460078</v>
      </c>
      <c r="J20" s="109">
        <v>3846435</v>
      </c>
      <c r="K20" s="109">
        <f t="shared" si="1"/>
        <v>4306513</v>
      </c>
      <c r="L20" s="110">
        <f t="shared" si="2"/>
        <v>2.4470270807433483E-2</v>
      </c>
    </row>
    <row r="21" spans="1:12" x14ac:dyDescent="0.25">
      <c r="A21" s="112"/>
      <c r="B21" s="107" t="s">
        <v>412</v>
      </c>
      <c r="C21" s="108">
        <v>100000000</v>
      </c>
      <c r="D21" s="108"/>
      <c r="E21" s="108"/>
      <c r="F21" s="108">
        <v>100000000</v>
      </c>
      <c r="G21" s="108">
        <f t="shared" si="0"/>
        <v>100000000</v>
      </c>
      <c r="H21" s="109"/>
      <c r="I21" s="109"/>
      <c r="J21" s="109">
        <v>0</v>
      </c>
      <c r="K21" s="109">
        <f t="shared" si="1"/>
        <v>0</v>
      </c>
      <c r="L21" s="110">
        <f t="shared" si="2"/>
        <v>0</v>
      </c>
    </row>
    <row r="22" spans="1:12" x14ac:dyDescent="0.25">
      <c r="A22" s="112"/>
      <c r="B22" s="107" t="s">
        <v>413</v>
      </c>
      <c r="C22" s="108">
        <v>508673632</v>
      </c>
      <c r="D22" s="108"/>
      <c r="E22" s="108">
        <v>405727980</v>
      </c>
      <c r="F22" s="108">
        <v>59062964</v>
      </c>
      <c r="G22" s="108">
        <f t="shared" si="0"/>
        <v>464790944</v>
      </c>
      <c r="H22" s="109"/>
      <c r="I22" s="109">
        <v>0</v>
      </c>
      <c r="J22" s="109">
        <v>0</v>
      </c>
      <c r="K22" s="109">
        <f t="shared" si="1"/>
        <v>0</v>
      </c>
      <c r="L22" s="110">
        <f t="shared" si="2"/>
        <v>0</v>
      </c>
    </row>
    <row r="23" spans="1:12" x14ac:dyDescent="0.25">
      <c r="A23" s="112"/>
      <c r="B23" s="107" t="s">
        <v>414</v>
      </c>
      <c r="C23" s="108">
        <v>248571170</v>
      </c>
      <c r="D23" s="108"/>
      <c r="E23" s="108">
        <v>161793385</v>
      </c>
      <c r="F23" s="108">
        <v>51344599</v>
      </c>
      <c r="G23" s="108">
        <f t="shared" si="0"/>
        <v>213137984</v>
      </c>
      <c r="H23" s="109"/>
      <c r="I23" s="109">
        <v>0</v>
      </c>
      <c r="J23" s="109">
        <v>0</v>
      </c>
      <c r="K23" s="109">
        <f t="shared" si="1"/>
        <v>0</v>
      </c>
      <c r="L23" s="110">
        <f t="shared" si="2"/>
        <v>0</v>
      </c>
    </row>
    <row r="24" spans="1:12" x14ac:dyDescent="0.25">
      <c r="A24" s="112"/>
      <c r="B24" s="107" t="s">
        <v>415</v>
      </c>
      <c r="C24" s="108">
        <v>8930017</v>
      </c>
      <c r="D24" s="108"/>
      <c r="E24" s="108">
        <v>8930017</v>
      </c>
      <c r="F24" s="108"/>
      <c r="G24" s="108">
        <f t="shared" si="0"/>
        <v>8930017</v>
      </c>
      <c r="H24" s="109"/>
      <c r="I24" s="109">
        <v>0</v>
      </c>
      <c r="J24" s="109"/>
      <c r="K24" s="109">
        <f t="shared" si="1"/>
        <v>0</v>
      </c>
      <c r="L24" s="110">
        <f t="shared" si="2"/>
        <v>0</v>
      </c>
    </row>
    <row r="25" spans="1:12" x14ac:dyDescent="0.25">
      <c r="A25" s="112"/>
      <c r="B25" s="107" t="s">
        <v>416</v>
      </c>
      <c r="C25" s="108">
        <v>62308926</v>
      </c>
      <c r="D25" s="108"/>
      <c r="E25" s="108">
        <v>60806598</v>
      </c>
      <c r="F25" s="108">
        <v>1038000</v>
      </c>
      <c r="G25" s="108">
        <f t="shared" si="0"/>
        <v>61844598</v>
      </c>
      <c r="H25" s="109"/>
      <c r="I25" s="109">
        <v>0</v>
      </c>
      <c r="J25" s="109">
        <v>0</v>
      </c>
      <c r="K25" s="109">
        <f t="shared" si="1"/>
        <v>0</v>
      </c>
      <c r="L25" s="110">
        <f t="shared" si="2"/>
        <v>0</v>
      </c>
    </row>
    <row r="26" spans="1:12" x14ac:dyDescent="0.25">
      <c r="A26" s="112"/>
      <c r="B26" s="107" t="s">
        <v>417</v>
      </c>
      <c r="C26" s="108">
        <v>204845836</v>
      </c>
      <c r="D26" s="108">
        <v>1477819</v>
      </c>
      <c r="E26" s="108">
        <v>114785217</v>
      </c>
      <c r="F26" s="108">
        <v>72685328</v>
      </c>
      <c r="G26" s="108">
        <f t="shared" si="0"/>
        <v>188948364</v>
      </c>
      <c r="H26" s="109">
        <v>0</v>
      </c>
      <c r="I26" s="109">
        <v>0</v>
      </c>
      <c r="J26" s="109">
        <v>0</v>
      </c>
      <c r="K26" s="109">
        <f t="shared" si="1"/>
        <v>0</v>
      </c>
      <c r="L26" s="110">
        <f t="shared" si="2"/>
        <v>0</v>
      </c>
    </row>
    <row r="27" spans="1:12" x14ac:dyDescent="0.25">
      <c r="A27" s="112"/>
      <c r="B27" s="107" t="s">
        <v>418</v>
      </c>
      <c r="C27" s="108">
        <v>45913781</v>
      </c>
      <c r="D27" s="108"/>
      <c r="E27" s="108">
        <v>37887048</v>
      </c>
      <c r="F27" s="108">
        <v>8897663</v>
      </c>
      <c r="G27" s="108">
        <f t="shared" si="0"/>
        <v>46784711</v>
      </c>
      <c r="H27" s="109"/>
      <c r="I27" s="109">
        <v>0</v>
      </c>
      <c r="J27" s="109">
        <v>0</v>
      </c>
      <c r="K27" s="109">
        <f t="shared" si="1"/>
        <v>0</v>
      </c>
      <c r="L27" s="110">
        <f t="shared" si="2"/>
        <v>0</v>
      </c>
    </row>
    <row r="28" spans="1:12" x14ac:dyDescent="0.25">
      <c r="A28" s="112"/>
      <c r="B28" s="107" t="s">
        <v>419</v>
      </c>
      <c r="C28" s="108">
        <v>1986937051.6100001</v>
      </c>
      <c r="D28" s="108">
        <v>30249679</v>
      </c>
      <c r="E28" s="108">
        <v>791033865.49000013</v>
      </c>
      <c r="F28" s="108">
        <v>1175157322</v>
      </c>
      <c r="G28" s="108">
        <f t="shared" si="0"/>
        <v>1996440866.4900002</v>
      </c>
      <c r="H28" s="109">
        <v>8041345</v>
      </c>
      <c r="I28" s="109">
        <v>259112176</v>
      </c>
      <c r="J28" s="109">
        <v>383755032</v>
      </c>
      <c r="K28" s="109">
        <f t="shared" si="1"/>
        <v>650908553</v>
      </c>
      <c r="L28" s="110">
        <f t="shared" si="2"/>
        <v>0.32603447661556884</v>
      </c>
    </row>
    <row r="29" spans="1:12" x14ac:dyDescent="0.25">
      <c r="A29" s="112"/>
      <c r="B29" s="107" t="s">
        <v>420</v>
      </c>
      <c r="C29" s="108">
        <v>119742424</v>
      </c>
      <c r="D29" s="108"/>
      <c r="E29" s="108">
        <v>125742424</v>
      </c>
      <c r="F29" s="108"/>
      <c r="G29" s="108">
        <f t="shared" si="0"/>
        <v>125742424</v>
      </c>
      <c r="H29" s="109"/>
      <c r="I29" s="109">
        <v>27070749</v>
      </c>
      <c r="J29" s="109"/>
      <c r="K29" s="109">
        <f t="shared" si="1"/>
        <v>27070749</v>
      </c>
      <c r="L29" s="110">
        <f t="shared" si="2"/>
        <v>0.21528731623624497</v>
      </c>
    </row>
    <row r="30" spans="1:12" x14ac:dyDescent="0.25">
      <c r="A30" s="112"/>
      <c r="B30" s="107" t="s">
        <v>421</v>
      </c>
      <c r="C30" s="108">
        <v>19225086</v>
      </c>
      <c r="D30" s="108"/>
      <c r="E30" s="108">
        <v>17546246</v>
      </c>
      <c r="F30" s="108">
        <v>1889040</v>
      </c>
      <c r="G30" s="108">
        <f t="shared" si="0"/>
        <v>19435286</v>
      </c>
      <c r="H30" s="109"/>
      <c r="I30" s="109">
        <v>4941800</v>
      </c>
      <c r="J30" s="109">
        <v>694600</v>
      </c>
      <c r="K30" s="109">
        <f t="shared" si="1"/>
        <v>5636400</v>
      </c>
      <c r="L30" s="110">
        <f t="shared" si="2"/>
        <v>0.29000859570576937</v>
      </c>
    </row>
    <row r="31" spans="1:12" x14ac:dyDescent="0.25">
      <c r="A31" s="112"/>
      <c r="B31" s="107" t="s">
        <v>422</v>
      </c>
      <c r="C31" s="108">
        <v>38016260</v>
      </c>
      <c r="D31" s="108">
        <v>445170</v>
      </c>
      <c r="E31" s="108">
        <v>25502864</v>
      </c>
      <c r="F31" s="108">
        <v>11844969</v>
      </c>
      <c r="G31" s="108">
        <f t="shared" si="0"/>
        <v>37793003</v>
      </c>
      <c r="H31" s="109">
        <v>81416</v>
      </c>
      <c r="I31" s="109">
        <v>17569591</v>
      </c>
      <c r="J31" s="109">
        <v>1705225</v>
      </c>
      <c r="K31" s="109">
        <f t="shared" si="1"/>
        <v>19356232</v>
      </c>
      <c r="L31" s="110">
        <f t="shared" si="2"/>
        <v>0.51216443424725999</v>
      </c>
    </row>
    <row r="32" spans="1:12" x14ac:dyDescent="0.25">
      <c r="A32" s="113"/>
      <c r="B32" s="107" t="s">
        <v>423</v>
      </c>
      <c r="C32" s="108">
        <v>3461772</v>
      </c>
      <c r="D32" s="108"/>
      <c r="E32" s="108">
        <v>3121772</v>
      </c>
      <c r="F32" s="108">
        <v>340000</v>
      </c>
      <c r="G32" s="108">
        <f t="shared" si="0"/>
        <v>3461772</v>
      </c>
      <c r="H32" s="109"/>
      <c r="I32" s="109">
        <v>0</v>
      </c>
      <c r="J32" s="109">
        <v>0</v>
      </c>
      <c r="K32" s="109">
        <f t="shared" si="1"/>
        <v>0</v>
      </c>
      <c r="L32" s="110">
        <f t="shared" si="2"/>
        <v>0</v>
      </c>
    </row>
    <row r="33" spans="1:12" ht="14.25" customHeight="1" x14ac:dyDescent="0.25">
      <c r="A33" s="114" t="s">
        <v>424</v>
      </c>
      <c r="B33" s="115"/>
      <c r="C33" s="116">
        <f>SUM(C7:C32)</f>
        <v>24581079331.145</v>
      </c>
      <c r="D33" s="116">
        <f t="shared" ref="D33:K33" si="3">SUM(D7:D32)</f>
        <v>213273774.92000002</v>
      </c>
      <c r="E33" s="116">
        <f t="shared" si="3"/>
        <v>19950799992.585003</v>
      </c>
      <c r="F33" s="116">
        <f t="shared" si="3"/>
        <v>4535843404</v>
      </c>
      <c r="G33" s="116">
        <f t="shared" si="3"/>
        <v>24699917171.505005</v>
      </c>
      <c r="H33" s="116">
        <f t="shared" si="3"/>
        <v>56313095</v>
      </c>
      <c r="I33" s="116">
        <f t="shared" si="3"/>
        <v>8693853305</v>
      </c>
      <c r="J33" s="116">
        <f t="shared" si="3"/>
        <v>1809735414</v>
      </c>
      <c r="K33" s="116">
        <f t="shared" si="3"/>
        <v>10559901814</v>
      </c>
      <c r="L33" s="117">
        <f t="shared" si="2"/>
        <v>0.42752782289417568</v>
      </c>
    </row>
    <row r="34" spans="1:12" x14ac:dyDescent="0.25">
      <c r="A34" s="106" t="s">
        <v>425</v>
      </c>
      <c r="B34" s="107" t="s">
        <v>426</v>
      </c>
      <c r="C34" s="108">
        <v>37214747</v>
      </c>
      <c r="D34" s="108">
        <v>13141370</v>
      </c>
      <c r="E34" s="108">
        <v>27509682</v>
      </c>
      <c r="F34" s="108">
        <v>365000</v>
      </c>
      <c r="G34" s="108">
        <f t="shared" ref="G34:G69" si="4">+D34+E34+F34</f>
        <v>41016052</v>
      </c>
      <c r="H34" s="109">
        <v>8753123</v>
      </c>
      <c r="I34" s="109">
        <v>3460313</v>
      </c>
      <c r="J34" s="109">
        <v>57603</v>
      </c>
      <c r="K34" s="109">
        <f t="shared" ref="K34:K69" si="5">+H34+I34+J34</f>
        <v>12271039</v>
      </c>
      <c r="L34" s="110">
        <f t="shared" si="2"/>
        <v>0.29917650289696335</v>
      </c>
    </row>
    <row r="35" spans="1:12" x14ac:dyDescent="0.25">
      <c r="A35" s="112"/>
      <c r="B35" s="107" t="s">
        <v>427</v>
      </c>
      <c r="C35" s="108">
        <v>1210386175.605</v>
      </c>
      <c r="D35" s="108">
        <v>3350000</v>
      </c>
      <c r="E35" s="108">
        <v>1200371218.605</v>
      </c>
      <c r="F35" s="108">
        <v>6062957</v>
      </c>
      <c r="G35" s="108">
        <f t="shared" si="4"/>
        <v>1209784175.605</v>
      </c>
      <c r="H35" s="108">
        <v>1829336</v>
      </c>
      <c r="I35" s="108">
        <v>167499518</v>
      </c>
      <c r="J35" s="108">
        <v>484411</v>
      </c>
      <c r="K35" s="109">
        <f t="shared" si="5"/>
        <v>169813265</v>
      </c>
      <c r="L35" s="118">
        <f t="shared" si="2"/>
        <v>0.1403665781254563</v>
      </c>
    </row>
    <row r="36" spans="1:12" x14ac:dyDescent="0.25">
      <c r="A36" s="112"/>
      <c r="B36" s="107" t="s">
        <v>428</v>
      </c>
      <c r="C36" s="108">
        <v>1022210929</v>
      </c>
      <c r="D36" s="108"/>
      <c r="E36" s="108">
        <v>816081281</v>
      </c>
      <c r="F36" s="108">
        <v>70402326</v>
      </c>
      <c r="G36" s="108">
        <f t="shared" si="4"/>
        <v>886483607</v>
      </c>
      <c r="H36" s="109"/>
      <c r="I36" s="109">
        <v>180909750.34</v>
      </c>
      <c r="J36" s="109">
        <v>67923401</v>
      </c>
      <c r="K36" s="109">
        <f t="shared" si="5"/>
        <v>248833151.34</v>
      </c>
      <c r="L36" s="110">
        <f t="shared" si="2"/>
        <v>0.28069684467385758</v>
      </c>
    </row>
    <row r="37" spans="1:12" x14ac:dyDescent="0.25">
      <c r="A37" s="112"/>
      <c r="B37" s="107" t="s">
        <v>429</v>
      </c>
      <c r="C37" s="108">
        <v>135319521</v>
      </c>
      <c r="D37" s="108">
        <v>172900</v>
      </c>
      <c r="E37" s="108">
        <v>122703637</v>
      </c>
      <c r="F37" s="108">
        <v>8763533</v>
      </c>
      <c r="G37" s="108">
        <f t="shared" si="4"/>
        <v>131640070</v>
      </c>
      <c r="H37" s="109">
        <v>49200</v>
      </c>
      <c r="I37" s="109">
        <v>11098085</v>
      </c>
      <c r="J37" s="109">
        <v>1793286</v>
      </c>
      <c r="K37" s="109">
        <f t="shared" si="5"/>
        <v>12940571</v>
      </c>
      <c r="L37" s="110">
        <f t="shared" si="2"/>
        <v>9.8302674861841077E-2</v>
      </c>
    </row>
    <row r="38" spans="1:12" ht="14.25" customHeight="1" x14ac:dyDescent="0.25">
      <c r="A38" s="112"/>
      <c r="B38" s="107" t="s">
        <v>430</v>
      </c>
      <c r="C38" s="108">
        <v>239579094.59999999</v>
      </c>
      <c r="D38" s="108">
        <v>10840197.9</v>
      </c>
      <c r="E38" s="108">
        <v>188855778.90000001</v>
      </c>
      <c r="F38" s="108">
        <v>43871736</v>
      </c>
      <c r="G38" s="108">
        <f t="shared" si="4"/>
        <v>243567712.80000001</v>
      </c>
      <c r="H38" s="109">
        <v>1826651</v>
      </c>
      <c r="I38" s="109">
        <v>63583196</v>
      </c>
      <c r="J38" s="109">
        <v>17012946</v>
      </c>
      <c r="K38" s="109">
        <f t="shared" si="5"/>
        <v>82422793</v>
      </c>
      <c r="L38" s="110">
        <f t="shared" si="2"/>
        <v>0.33839786091713875</v>
      </c>
    </row>
    <row r="39" spans="1:12" x14ac:dyDescent="0.25">
      <c r="A39" s="112"/>
      <c r="B39" s="107" t="s">
        <v>431</v>
      </c>
      <c r="C39" s="108">
        <v>533351379</v>
      </c>
      <c r="D39" s="108"/>
      <c r="E39" s="108">
        <v>539915499</v>
      </c>
      <c r="F39" s="108">
        <v>400000</v>
      </c>
      <c r="G39" s="108">
        <f t="shared" si="4"/>
        <v>540315499</v>
      </c>
      <c r="H39" s="109"/>
      <c r="I39" s="109">
        <v>200723333</v>
      </c>
      <c r="J39" s="109">
        <v>20032</v>
      </c>
      <c r="K39" s="109">
        <f t="shared" si="5"/>
        <v>200743365</v>
      </c>
      <c r="L39" s="110">
        <f t="shared" si="2"/>
        <v>0.37152990312424855</v>
      </c>
    </row>
    <row r="40" spans="1:12" x14ac:dyDescent="0.25">
      <c r="A40" s="112"/>
      <c r="B40" s="107" t="s">
        <v>432</v>
      </c>
      <c r="C40" s="108">
        <v>8423021</v>
      </c>
      <c r="D40" s="108"/>
      <c r="E40" s="108">
        <v>5723021</v>
      </c>
      <c r="F40" s="108"/>
      <c r="G40" s="108">
        <f t="shared" si="4"/>
        <v>5723021</v>
      </c>
      <c r="H40" s="109"/>
      <c r="I40" s="109">
        <v>0</v>
      </c>
      <c r="J40" s="109"/>
      <c r="K40" s="109">
        <f t="shared" si="5"/>
        <v>0</v>
      </c>
      <c r="L40" s="110">
        <f t="shared" si="2"/>
        <v>0</v>
      </c>
    </row>
    <row r="41" spans="1:12" x14ac:dyDescent="0.25">
      <c r="A41" s="112"/>
      <c r="B41" s="107" t="s">
        <v>433</v>
      </c>
      <c r="C41" s="108">
        <v>58450483</v>
      </c>
      <c r="D41" s="108">
        <v>196000</v>
      </c>
      <c r="E41" s="108">
        <v>58418670</v>
      </c>
      <c r="F41" s="108">
        <v>7200000</v>
      </c>
      <c r="G41" s="108">
        <f t="shared" si="4"/>
        <v>65814670</v>
      </c>
      <c r="H41" s="109">
        <v>156800</v>
      </c>
      <c r="I41" s="109">
        <v>13262505</v>
      </c>
      <c r="J41" s="109">
        <v>4028355</v>
      </c>
      <c r="K41" s="109">
        <f t="shared" si="5"/>
        <v>17447660</v>
      </c>
      <c r="L41" s="110">
        <f t="shared" si="2"/>
        <v>0.26510290183024543</v>
      </c>
    </row>
    <row r="42" spans="1:12" x14ac:dyDescent="0.25">
      <c r="A42" s="112"/>
      <c r="B42" s="107" t="s">
        <v>434</v>
      </c>
      <c r="C42" s="108">
        <v>125595501</v>
      </c>
      <c r="D42" s="108">
        <v>4171664</v>
      </c>
      <c r="E42" s="108">
        <v>105253682</v>
      </c>
      <c r="F42" s="108">
        <v>17799544</v>
      </c>
      <c r="G42" s="108">
        <f t="shared" si="4"/>
        <v>127224890</v>
      </c>
      <c r="H42" s="109">
        <v>192075</v>
      </c>
      <c r="I42" s="109">
        <v>26838881</v>
      </c>
      <c r="J42" s="109">
        <v>6045040</v>
      </c>
      <c r="K42" s="109">
        <f t="shared" si="5"/>
        <v>33075996</v>
      </c>
      <c r="L42" s="110">
        <f t="shared" si="2"/>
        <v>0.2599805431154234</v>
      </c>
    </row>
    <row r="43" spans="1:12" x14ac:dyDescent="0.25">
      <c r="A43" s="112"/>
      <c r="B43" s="107" t="s">
        <v>435</v>
      </c>
      <c r="C43" s="108">
        <v>116495162</v>
      </c>
      <c r="D43" s="108">
        <v>50000</v>
      </c>
      <c r="E43" s="108">
        <v>21205673</v>
      </c>
      <c r="F43" s="108">
        <v>98082906</v>
      </c>
      <c r="G43" s="108">
        <f t="shared" si="4"/>
        <v>119338579</v>
      </c>
      <c r="H43" s="109">
        <v>0</v>
      </c>
      <c r="I43" s="109">
        <v>1351815</v>
      </c>
      <c r="J43" s="109">
        <v>77000</v>
      </c>
      <c r="K43" s="109">
        <f t="shared" si="5"/>
        <v>1428815</v>
      </c>
      <c r="L43" s="110">
        <f t="shared" si="2"/>
        <v>1.1972783755033651E-2</v>
      </c>
    </row>
    <row r="44" spans="1:12" x14ac:dyDescent="0.25">
      <c r="A44" s="112"/>
      <c r="B44" s="107" t="s">
        <v>436</v>
      </c>
      <c r="C44" s="108">
        <v>8812141</v>
      </c>
      <c r="D44" s="108"/>
      <c r="E44" s="108">
        <v>6669241</v>
      </c>
      <c r="F44" s="108">
        <v>1565412</v>
      </c>
      <c r="G44" s="108">
        <f t="shared" si="4"/>
        <v>8234653</v>
      </c>
      <c r="H44" s="109"/>
      <c r="I44" s="109">
        <v>236283</v>
      </c>
      <c r="J44" s="109">
        <v>117546</v>
      </c>
      <c r="K44" s="109">
        <f t="shared" si="5"/>
        <v>353829</v>
      </c>
      <c r="L44" s="110">
        <f t="shared" si="2"/>
        <v>4.2968295081772113E-2</v>
      </c>
    </row>
    <row r="45" spans="1:12" x14ac:dyDescent="0.25">
      <c r="A45" s="112"/>
      <c r="B45" s="107" t="s">
        <v>437</v>
      </c>
      <c r="C45" s="108">
        <v>417956040.36199999</v>
      </c>
      <c r="D45" s="108">
        <v>23443568.25</v>
      </c>
      <c r="E45" s="108">
        <v>317444355.11199999</v>
      </c>
      <c r="F45" s="108">
        <v>93900564</v>
      </c>
      <c r="G45" s="108">
        <f t="shared" si="4"/>
        <v>434788487.36199999</v>
      </c>
      <c r="H45" s="109">
        <v>8470832</v>
      </c>
      <c r="I45" s="109">
        <v>115887284.15000001</v>
      </c>
      <c r="J45" s="109">
        <v>46389411</v>
      </c>
      <c r="K45" s="109">
        <f t="shared" si="5"/>
        <v>170747527.15000001</v>
      </c>
      <c r="L45" s="110">
        <f t="shared" si="2"/>
        <v>0.39271400258543998</v>
      </c>
    </row>
    <row r="46" spans="1:12" x14ac:dyDescent="0.25">
      <c r="A46" s="112"/>
      <c r="B46" s="107" t="s">
        <v>438</v>
      </c>
      <c r="C46" s="108">
        <v>162379993.00999999</v>
      </c>
      <c r="D46" s="108">
        <v>3100846.73</v>
      </c>
      <c r="E46" s="108">
        <v>134414566.28</v>
      </c>
      <c r="F46" s="108">
        <v>18272693</v>
      </c>
      <c r="G46" s="108">
        <f t="shared" si="4"/>
        <v>155788106.00999999</v>
      </c>
      <c r="H46" s="109">
        <v>462438</v>
      </c>
      <c r="I46" s="109">
        <v>40980320.439999998</v>
      </c>
      <c r="J46" s="109">
        <v>4738052</v>
      </c>
      <c r="K46" s="109">
        <f t="shared" si="5"/>
        <v>46180810.439999998</v>
      </c>
      <c r="L46" s="110">
        <f t="shared" si="2"/>
        <v>0.2964334802108427</v>
      </c>
    </row>
    <row r="47" spans="1:12" x14ac:dyDescent="0.25">
      <c r="A47" s="112"/>
      <c r="B47" s="107" t="s">
        <v>439</v>
      </c>
      <c r="C47" s="108">
        <v>168919543.80000001</v>
      </c>
      <c r="D47" s="108">
        <v>7097135.7999999998</v>
      </c>
      <c r="E47" s="108">
        <v>151793701</v>
      </c>
      <c r="F47" s="108">
        <v>16401205</v>
      </c>
      <c r="G47" s="108">
        <f t="shared" si="4"/>
        <v>175292041.80000001</v>
      </c>
      <c r="H47" s="109">
        <v>1267590</v>
      </c>
      <c r="I47" s="109">
        <v>43404642</v>
      </c>
      <c r="J47" s="109">
        <v>5037530</v>
      </c>
      <c r="K47" s="109">
        <f t="shared" si="5"/>
        <v>49709762</v>
      </c>
      <c r="L47" s="110">
        <f t="shared" si="2"/>
        <v>0.28358253740187761</v>
      </c>
    </row>
    <row r="48" spans="1:12" x14ac:dyDescent="0.25">
      <c r="A48" s="112"/>
      <c r="B48" s="107" t="s">
        <v>440</v>
      </c>
      <c r="C48" s="108">
        <v>90834187</v>
      </c>
      <c r="D48" s="108"/>
      <c r="E48" s="108">
        <v>23204460</v>
      </c>
      <c r="F48" s="108">
        <v>68035475</v>
      </c>
      <c r="G48" s="108">
        <f t="shared" si="4"/>
        <v>91239935</v>
      </c>
      <c r="H48" s="109"/>
      <c r="I48" s="109">
        <v>15224436</v>
      </c>
      <c r="J48" s="109">
        <v>25950010</v>
      </c>
      <c r="K48" s="109">
        <f t="shared" si="5"/>
        <v>41174446</v>
      </c>
      <c r="L48" s="110">
        <f t="shared" si="2"/>
        <v>0.45127658190462322</v>
      </c>
    </row>
    <row r="49" spans="1:12" x14ac:dyDescent="0.25">
      <c r="A49" s="112"/>
      <c r="B49" s="107" t="s">
        <v>441</v>
      </c>
      <c r="C49" s="108">
        <v>399224</v>
      </c>
      <c r="D49" s="108"/>
      <c r="E49" s="108">
        <v>399224</v>
      </c>
      <c r="F49" s="108"/>
      <c r="G49" s="108">
        <f t="shared" si="4"/>
        <v>399224</v>
      </c>
      <c r="H49" s="109"/>
      <c r="I49" s="109">
        <v>0</v>
      </c>
      <c r="J49" s="109"/>
      <c r="K49" s="109">
        <f t="shared" si="5"/>
        <v>0</v>
      </c>
      <c r="L49" s="110">
        <f t="shared" si="2"/>
        <v>0</v>
      </c>
    </row>
    <row r="50" spans="1:12" x14ac:dyDescent="0.25">
      <c r="A50" s="112"/>
      <c r="B50" s="107" t="s">
        <v>442</v>
      </c>
      <c r="C50" s="108">
        <v>330052128.89999998</v>
      </c>
      <c r="D50" s="108">
        <v>92152517.900000006</v>
      </c>
      <c r="E50" s="108">
        <v>177451121</v>
      </c>
      <c r="F50" s="108">
        <v>23113751</v>
      </c>
      <c r="G50" s="108">
        <f t="shared" si="4"/>
        <v>292717389.89999998</v>
      </c>
      <c r="H50" s="109">
        <v>41211057</v>
      </c>
      <c r="I50" s="109">
        <v>45220792.879999995</v>
      </c>
      <c r="J50" s="109">
        <v>9719100</v>
      </c>
      <c r="K50" s="109">
        <f t="shared" si="5"/>
        <v>96150949.879999995</v>
      </c>
      <c r="L50" s="110">
        <f t="shared" si="2"/>
        <v>0.3284770676345799</v>
      </c>
    </row>
    <row r="51" spans="1:12" x14ac:dyDescent="0.25">
      <c r="A51" s="112"/>
      <c r="B51" s="107" t="s">
        <v>443</v>
      </c>
      <c r="C51" s="108">
        <v>501361480.02499998</v>
      </c>
      <c r="D51" s="108">
        <v>31399979</v>
      </c>
      <c r="E51" s="108">
        <v>347628128.02499998</v>
      </c>
      <c r="F51" s="108">
        <v>123132357</v>
      </c>
      <c r="G51" s="108">
        <f t="shared" si="4"/>
        <v>502160464.02499998</v>
      </c>
      <c r="H51" s="109">
        <v>16089130</v>
      </c>
      <c r="I51" s="109">
        <v>82038722</v>
      </c>
      <c r="J51" s="109">
        <v>53070849</v>
      </c>
      <c r="K51" s="109">
        <f t="shared" si="5"/>
        <v>151198701</v>
      </c>
      <c r="L51" s="110">
        <f t="shared" si="2"/>
        <v>0.30109638617920464</v>
      </c>
    </row>
    <row r="52" spans="1:12" x14ac:dyDescent="0.25">
      <c r="A52" s="112"/>
      <c r="B52" s="107" t="s">
        <v>444</v>
      </c>
      <c r="C52" s="108">
        <v>523008728.17439997</v>
      </c>
      <c r="D52" s="108">
        <v>82813458.5</v>
      </c>
      <c r="E52" s="108">
        <v>403750152.67439997</v>
      </c>
      <c r="F52" s="108">
        <v>63622126</v>
      </c>
      <c r="G52" s="108">
        <f t="shared" si="4"/>
        <v>550185737.17439997</v>
      </c>
      <c r="H52" s="109">
        <v>30206747</v>
      </c>
      <c r="I52" s="109">
        <v>93720293</v>
      </c>
      <c r="J52" s="109">
        <v>27421682</v>
      </c>
      <c r="K52" s="109">
        <f t="shared" si="5"/>
        <v>151348722</v>
      </c>
      <c r="L52" s="110">
        <f t="shared" si="2"/>
        <v>0.27508659671420183</v>
      </c>
    </row>
    <row r="53" spans="1:12" x14ac:dyDescent="0.25">
      <c r="A53" s="112"/>
      <c r="B53" s="107" t="s">
        <v>445</v>
      </c>
      <c r="C53" s="108">
        <v>392866488.19500005</v>
      </c>
      <c r="D53" s="108">
        <v>11163915.744999999</v>
      </c>
      <c r="E53" s="108">
        <v>202403975.85000002</v>
      </c>
      <c r="F53" s="108">
        <v>167408257</v>
      </c>
      <c r="G53" s="108">
        <f t="shared" si="4"/>
        <v>380976148.59500003</v>
      </c>
      <c r="H53" s="109">
        <v>2021698</v>
      </c>
      <c r="I53" s="109">
        <v>68406284</v>
      </c>
      <c r="J53" s="109">
        <v>48120377</v>
      </c>
      <c r="K53" s="109">
        <f t="shared" si="5"/>
        <v>118548359</v>
      </c>
      <c r="L53" s="110">
        <f t="shared" si="2"/>
        <v>0.31117002845767083</v>
      </c>
    </row>
    <row r="54" spans="1:12" x14ac:dyDescent="0.25">
      <c r="A54" s="112"/>
      <c r="B54" s="107" t="s">
        <v>446</v>
      </c>
      <c r="C54" s="108">
        <v>82205521</v>
      </c>
      <c r="D54" s="108">
        <v>610281</v>
      </c>
      <c r="E54" s="108">
        <v>80458850</v>
      </c>
      <c r="F54" s="108">
        <v>9075018</v>
      </c>
      <c r="G54" s="108">
        <f t="shared" si="4"/>
        <v>90144149</v>
      </c>
      <c r="H54" s="109">
        <v>0</v>
      </c>
      <c r="I54" s="109">
        <v>24417842</v>
      </c>
      <c r="J54" s="109">
        <v>2062722</v>
      </c>
      <c r="K54" s="109">
        <f t="shared" si="5"/>
        <v>26480564</v>
      </c>
      <c r="L54" s="110">
        <f t="shared" si="2"/>
        <v>0.29375798977258083</v>
      </c>
    </row>
    <row r="55" spans="1:12" x14ac:dyDescent="0.25">
      <c r="A55" s="112"/>
      <c r="B55" s="107" t="s">
        <v>447</v>
      </c>
      <c r="C55" s="108">
        <v>267876592.03840002</v>
      </c>
      <c r="D55" s="108">
        <v>6804575.6200000001</v>
      </c>
      <c r="E55" s="108">
        <v>212505302.01840001</v>
      </c>
      <c r="F55" s="108">
        <v>55912226</v>
      </c>
      <c r="G55" s="108">
        <f t="shared" si="4"/>
        <v>275222103.63840002</v>
      </c>
      <c r="H55" s="109">
        <v>818071</v>
      </c>
      <c r="I55" s="109">
        <v>79847308.120000005</v>
      </c>
      <c r="J55" s="109">
        <v>25302795</v>
      </c>
      <c r="K55" s="109">
        <f t="shared" si="5"/>
        <v>105968174.12</v>
      </c>
      <c r="L55" s="110">
        <f t="shared" si="2"/>
        <v>0.38502784739711921</v>
      </c>
    </row>
    <row r="56" spans="1:12" x14ac:dyDescent="0.25">
      <c r="A56" s="112"/>
      <c r="B56" s="107" t="s">
        <v>448</v>
      </c>
      <c r="C56" s="108">
        <v>565733048.85780001</v>
      </c>
      <c r="D56" s="108">
        <v>12924806.984999999</v>
      </c>
      <c r="E56" s="108">
        <v>425081664.87279999</v>
      </c>
      <c r="F56" s="108">
        <v>120390868</v>
      </c>
      <c r="G56" s="108">
        <f t="shared" si="4"/>
        <v>558397339.85780001</v>
      </c>
      <c r="H56" s="109">
        <v>4579252</v>
      </c>
      <c r="I56" s="109">
        <v>157928763.40000001</v>
      </c>
      <c r="J56" s="109">
        <v>51808293</v>
      </c>
      <c r="K56" s="109">
        <f t="shared" si="5"/>
        <v>214316308.40000001</v>
      </c>
      <c r="L56" s="110">
        <f t="shared" si="2"/>
        <v>0.38380610562109274</v>
      </c>
    </row>
    <row r="57" spans="1:12" x14ac:dyDescent="0.25">
      <c r="A57" s="112"/>
      <c r="B57" s="107" t="s">
        <v>449</v>
      </c>
      <c r="C57" s="108">
        <v>151131644.56080002</v>
      </c>
      <c r="D57" s="108">
        <v>35711820.820000008</v>
      </c>
      <c r="E57" s="108">
        <v>129827647.5608</v>
      </c>
      <c r="F57" s="108">
        <v>36789280</v>
      </c>
      <c r="G57" s="108">
        <f t="shared" si="4"/>
        <v>202328748.38080001</v>
      </c>
      <c r="H57" s="109">
        <v>6249541</v>
      </c>
      <c r="I57" s="109">
        <v>35374581</v>
      </c>
      <c r="J57" s="109">
        <v>6967872</v>
      </c>
      <c r="K57" s="109">
        <f t="shared" si="5"/>
        <v>48591994</v>
      </c>
      <c r="L57" s="110">
        <f t="shared" si="2"/>
        <v>0.24016356740637623</v>
      </c>
    </row>
    <row r="58" spans="1:12" x14ac:dyDescent="0.25">
      <c r="A58" s="112"/>
      <c r="B58" s="107" t="s">
        <v>450</v>
      </c>
      <c r="C58" s="108">
        <v>42192083</v>
      </c>
      <c r="D58" s="108">
        <v>3174</v>
      </c>
      <c r="E58" s="108">
        <v>29416488</v>
      </c>
      <c r="F58" s="108">
        <v>14176186</v>
      </c>
      <c r="G58" s="108">
        <f t="shared" si="4"/>
        <v>43595848</v>
      </c>
      <c r="H58" s="109">
        <v>0</v>
      </c>
      <c r="I58" s="109">
        <v>5643751</v>
      </c>
      <c r="J58" s="109">
        <v>7013998</v>
      </c>
      <c r="K58" s="109">
        <f t="shared" si="5"/>
        <v>12657749</v>
      </c>
      <c r="L58" s="110">
        <f t="shared" si="2"/>
        <v>0.29034299321348217</v>
      </c>
    </row>
    <row r="59" spans="1:12" x14ac:dyDescent="0.25">
      <c r="A59" s="112"/>
      <c r="B59" s="107" t="s">
        <v>451</v>
      </c>
      <c r="C59" s="108">
        <v>832613231.5697999</v>
      </c>
      <c r="D59" s="108">
        <v>127202493.37500001</v>
      </c>
      <c r="E59" s="108">
        <v>693395998.35479999</v>
      </c>
      <c r="F59" s="108">
        <v>246875459</v>
      </c>
      <c r="G59" s="108">
        <f t="shared" si="4"/>
        <v>1067473950.7298</v>
      </c>
      <c r="H59" s="109">
        <v>31475207</v>
      </c>
      <c r="I59" s="109">
        <v>283669411.28999996</v>
      </c>
      <c r="J59" s="109">
        <v>152006422</v>
      </c>
      <c r="K59" s="109">
        <f t="shared" si="5"/>
        <v>467151040.28999996</v>
      </c>
      <c r="L59" s="110">
        <f t="shared" si="2"/>
        <v>0.43762289465763804</v>
      </c>
    </row>
    <row r="60" spans="1:12" x14ac:dyDescent="0.25">
      <c r="A60" s="112"/>
      <c r="B60" s="107" t="s">
        <v>452</v>
      </c>
      <c r="C60" s="108">
        <v>307307628.27999997</v>
      </c>
      <c r="D60" s="108">
        <v>4487121.78</v>
      </c>
      <c r="E60" s="108">
        <v>182400031.5</v>
      </c>
      <c r="F60" s="108">
        <v>117775103</v>
      </c>
      <c r="G60" s="108">
        <f t="shared" si="4"/>
        <v>304662256.27999997</v>
      </c>
      <c r="H60" s="109">
        <v>1135962</v>
      </c>
      <c r="I60" s="109">
        <v>60789998</v>
      </c>
      <c r="J60" s="109">
        <v>54956816</v>
      </c>
      <c r="K60" s="109">
        <f t="shared" si="5"/>
        <v>116882776</v>
      </c>
      <c r="L60" s="110">
        <f t="shared" si="2"/>
        <v>0.3836470504327219</v>
      </c>
    </row>
    <row r="61" spans="1:12" x14ac:dyDescent="0.25">
      <c r="A61" s="112"/>
      <c r="B61" s="107" t="s">
        <v>453</v>
      </c>
      <c r="C61" s="108">
        <v>243564301.20000002</v>
      </c>
      <c r="D61" s="108">
        <v>4375142</v>
      </c>
      <c r="E61" s="108">
        <v>167671109.20000002</v>
      </c>
      <c r="F61" s="108">
        <v>67411046</v>
      </c>
      <c r="G61" s="108">
        <f t="shared" si="4"/>
        <v>239457297.20000002</v>
      </c>
      <c r="H61" s="109">
        <v>486083</v>
      </c>
      <c r="I61" s="109">
        <v>54663197</v>
      </c>
      <c r="J61" s="109">
        <v>27345643</v>
      </c>
      <c r="K61" s="109">
        <f t="shared" si="5"/>
        <v>82494923</v>
      </c>
      <c r="L61" s="110">
        <f t="shared" si="2"/>
        <v>0.34450786826971669</v>
      </c>
    </row>
    <row r="62" spans="1:12" x14ac:dyDescent="0.25">
      <c r="A62" s="112"/>
      <c r="B62" s="107" t="s">
        <v>454</v>
      </c>
      <c r="C62" s="108">
        <v>542410262</v>
      </c>
      <c r="D62" s="108">
        <v>101954550</v>
      </c>
      <c r="E62" s="108">
        <v>513818812</v>
      </c>
      <c r="F62" s="108">
        <v>81591279</v>
      </c>
      <c r="G62" s="108">
        <f t="shared" si="4"/>
        <v>697364641</v>
      </c>
      <c r="H62" s="109">
        <v>37377093</v>
      </c>
      <c r="I62" s="109">
        <v>179248703</v>
      </c>
      <c r="J62" s="109">
        <v>30081585</v>
      </c>
      <c r="K62" s="109">
        <f t="shared" si="5"/>
        <v>246707381</v>
      </c>
      <c r="L62" s="110">
        <f t="shared" si="2"/>
        <v>0.35377099224048558</v>
      </c>
    </row>
    <row r="63" spans="1:12" x14ac:dyDescent="0.25">
      <c r="A63" s="112"/>
      <c r="B63" s="107" t="s">
        <v>455</v>
      </c>
      <c r="C63" s="108">
        <v>2780026130.9856</v>
      </c>
      <c r="D63" s="108">
        <v>1904123196.1999998</v>
      </c>
      <c r="E63" s="108">
        <v>1184716869.1600001</v>
      </c>
      <c r="F63" s="108">
        <v>354964555</v>
      </c>
      <c r="G63" s="108">
        <f t="shared" si="4"/>
        <v>3443804620.3599997</v>
      </c>
      <c r="H63" s="109">
        <v>754848838</v>
      </c>
      <c r="I63" s="109">
        <v>291463142</v>
      </c>
      <c r="J63" s="109">
        <v>46065634</v>
      </c>
      <c r="K63" s="109">
        <f t="shared" si="5"/>
        <v>1092377614</v>
      </c>
      <c r="L63" s="110">
        <f t="shared" si="2"/>
        <v>0.31720080969221992</v>
      </c>
    </row>
    <row r="64" spans="1:12" x14ac:dyDescent="0.25">
      <c r="A64" s="112"/>
      <c r="B64" s="107" t="s">
        <v>456</v>
      </c>
      <c r="C64" s="108">
        <v>1762875062.5163999</v>
      </c>
      <c r="D64" s="108">
        <v>877637668</v>
      </c>
      <c r="E64" s="108">
        <v>1004949853.5164</v>
      </c>
      <c r="F64" s="108">
        <v>32767357</v>
      </c>
      <c r="G64" s="108">
        <f t="shared" si="4"/>
        <v>1915354878.5163999</v>
      </c>
      <c r="H64" s="109">
        <v>251058257</v>
      </c>
      <c r="I64" s="109">
        <v>175877244</v>
      </c>
      <c r="J64" s="109">
        <v>4786263</v>
      </c>
      <c r="K64" s="109">
        <f t="shared" si="5"/>
        <v>431721764</v>
      </c>
      <c r="L64" s="110">
        <f t="shared" si="2"/>
        <v>0.22540040430231084</v>
      </c>
    </row>
    <row r="65" spans="1:12" x14ac:dyDescent="0.25">
      <c r="A65" s="112"/>
      <c r="B65" s="107" t="s">
        <v>457</v>
      </c>
      <c r="C65" s="108">
        <v>5968469</v>
      </c>
      <c r="D65" s="108"/>
      <c r="E65" s="108">
        <v>1909200</v>
      </c>
      <c r="F65" s="108">
        <v>2359269</v>
      </c>
      <c r="G65" s="108">
        <f t="shared" si="4"/>
        <v>4268469</v>
      </c>
      <c r="H65" s="109"/>
      <c r="I65" s="109">
        <v>0</v>
      </c>
      <c r="J65" s="109">
        <v>0</v>
      </c>
      <c r="K65" s="109">
        <f t="shared" si="5"/>
        <v>0</v>
      </c>
      <c r="L65" s="110">
        <f t="shared" si="2"/>
        <v>0</v>
      </c>
    </row>
    <row r="66" spans="1:12" x14ac:dyDescent="0.25">
      <c r="A66" s="112"/>
      <c r="B66" s="107" t="s">
        <v>458</v>
      </c>
      <c r="C66" s="108">
        <v>56000000</v>
      </c>
      <c r="D66" s="108"/>
      <c r="E66" s="108"/>
      <c r="F66" s="108">
        <v>56000000</v>
      </c>
      <c r="G66" s="108">
        <f t="shared" si="4"/>
        <v>56000000</v>
      </c>
      <c r="H66" s="109"/>
      <c r="I66" s="109"/>
      <c r="J66" s="109">
        <v>40657959</v>
      </c>
      <c r="K66" s="109">
        <f t="shared" si="5"/>
        <v>40657959</v>
      </c>
      <c r="L66" s="110">
        <f t="shared" si="2"/>
        <v>0.72603498214285711</v>
      </c>
    </row>
    <row r="67" spans="1:12" x14ac:dyDescent="0.25">
      <c r="A67" s="112"/>
      <c r="B67" s="107" t="s">
        <v>459</v>
      </c>
      <c r="C67" s="108">
        <v>32406294</v>
      </c>
      <c r="D67" s="108"/>
      <c r="E67" s="108">
        <v>31033085</v>
      </c>
      <c r="F67" s="108">
        <v>2144928</v>
      </c>
      <c r="G67" s="108">
        <f t="shared" si="4"/>
        <v>33178013</v>
      </c>
      <c r="H67" s="109"/>
      <c r="I67" s="109">
        <v>1909997</v>
      </c>
      <c r="J67" s="109">
        <v>329796</v>
      </c>
      <c r="K67" s="109">
        <f t="shared" si="5"/>
        <v>2239793</v>
      </c>
      <c r="L67" s="110">
        <f t="shared" si="2"/>
        <v>6.7508352594834412E-2</v>
      </c>
    </row>
    <row r="68" spans="1:12" x14ac:dyDescent="0.25">
      <c r="A68" s="112"/>
      <c r="B68" s="107" t="s">
        <v>460</v>
      </c>
      <c r="C68" s="108">
        <v>9432461</v>
      </c>
      <c r="D68" s="108">
        <v>3741041</v>
      </c>
      <c r="E68" s="108">
        <v>7122730</v>
      </c>
      <c r="F68" s="108">
        <v>2045000</v>
      </c>
      <c r="G68" s="108">
        <f t="shared" si="4"/>
        <v>12908771</v>
      </c>
      <c r="H68" s="109">
        <v>308324</v>
      </c>
      <c r="I68" s="109">
        <v>1196223</v>
      </c>
      <c r="J68" s="109">
        <v>22963</v>
      </c>
      <c r="K68" s="109">
        <f t="shared" si="5"/>
        <v>1527510</v>
      </c>
      <c r="L68" s="110">
        <f t="shared" si="2"/>
        <v>0.11833117188305532</v>
      </c>
    </row>
    <row r="69" spans="1:12" x14ac:dyDescent="0.25">
      <c r="A69" s="113"/>
      <c r="B69" s="107" t="s">
        <v>461</v>
      </c>
      <c r="C69" s="108">
        <v>999185490.4167999</v>
      </c>
      <c r="D69" s="108">
        <v>147308674.48000002</v>
      </c>
      <c r="E69" s="108">
        <v>1017830447.5167999</v>
      </c>
      <c r="F69" s="108">
        <v>78071792</v>
      </c>
      <c r="G69" s="108">
        <f t="shared" si="4"/>
        <v>1243210913.9967999</v>
      </c>
      <c r="H69" s="109">
        <v>22440020</v>
      </c>
      <c r="I69" s="109">
        <v>369508092</v>
      </c>
      <c r="J69" s="109">
        <v>35352351</v>
      </c>
      <c r="K69" s="109">
        <f t="shared" si="5"/>
        <v>427300463</v>
      </c>
      <c r="L69" s="110">
        <f t="shared" si="2"/>
        <v>0.34370713624631183</v>
      </c>
    </row>
    <row r="70" spans="1:12" ht="14.25" customHeight="1" x14ac:dyDescent="0.25">
      <c r="A70" s="119" t="s">
        <v>462</v>
      </c>
      <c r="B70" s="120"/>
      <c r="C70" s="116">
        <f>SUM(C34:C69)</f>
        <v>14764544188.096996</v>
      </c>
      <c r="D70" s="116">
        <f t="shared" ref="D70:K70" si="6">SUM(D34:D69)</f>
        <v>3509978099.0849996</v>
      </c>
      <c r="E70" s="116">
        <f t="shared" si="6"/>
        <v>10533335156.1464</v>
      </c>
      <c r="F70" s="116">
        <f t="shared" si="6"/>
        <v>2106749208</v>
      </c>
      <c r="G70" s="116">
        <f t="shared" si="6"/>
        <v>16150062463.2314</v>
      </c>
      <c r="H70" s="116">
        <f t="shared" si="6"/>
        <v>1223313325</v>
      </c>
      <c r="I70" s="116">
        <f t="shared" si="6"/>
        <v>2895384706.6199999</v>
      </c>
      <c r="J70" s="116">
        <f t="shared" si="6"/>
        <v>802767743</v>
      </c>
      <c r="K70" s="116">
        <f t="shared" si="6"/>
        <v>4921465774.6199999</v>
      </c>
      <c r="L70" s="117">
        <f t="shared" si="2"/>
        <v>0.30473354427109034</v>
      </c>
    </row>
    <row r="71" spans="1:12" ht="17.25" customHeight="1" x14ac:dyDescent="0.25">
      <c r="A71" s="106" t="s">
        <v>463</v>
      </c>
      <c r="B71" s="107" t="s">
        <v>464</v>
      </c>
      <c r="C71" s="108">
        <v>2314736359</v>
      </c>
      <c r="D71" s="108"/>
      <c r="E71" s="108"/>
      <c r="F71" s="108">
        <v>2314736359</v>
      </c>
      <c r="G71" s="108">
        <f t="shared" ref="G71:G73" si="7">+D71+E71+F71</f>
        <v>2314736359</v>
      </c>
      <c r="H71" s="109"/>
      <c r="I71" s="109"/>
      <c r="J71" s="109">
        <v>1468684347</v>
      </c>
      <c r="K71" s="109">
        <f t="shared" ref="K71:K73" si="8">+H71+I71+J71</f>
        <v>1468684347</v>
      </c>
      <c r="L71" s="110">
        <f t="shared" si="2"/>
        <v>0.63449314272425095</v>
      </c>
    </row>
    <row r="72" spans="1:12" x14ac:dyDescent="0.25">
      <c r="A72" s="112"/>
      <c r="B72" s="107" t="s">
        <v>465</v>
      </c>
      <c r="C72" s="108">
        <v>3485696168</v>
      </c>
      <c r="D72" s="108"/>
      <c r="E72" s="108"/>
      <c r="F72" s="108">
        <v>3485696168</v>
      </c>
      <c r="G72" s="108">
        <f t="shared" si="7"/>
        <v>3485696168</v>
      </c>
      <c r="H72" s="109"/>
      <c r="I72" s="109"/>
      <c r="J72" s="109">
        <v>1659237276</v>
      </c>
      <c r="K72" s="109">
        <f t="shared" si="8"/>
        <v>1659237276</v>
      </c>
      <c r="L72" s="110">
        <f t="shared" ref="L72:L135" si="9">+K72/G72</f>
        <v>0.47601316811041117</v>
      </c>
    </row>
    <row r="73" spans="1:12" x14ac:dyDescent="0.25">
      <c r="A73" s="112"/>
      <c r="B73" s="107" t="s">
        <v>466</v>
      </c>
      <c r="C73" s="108">
        <v>76810541</v>
      </c>
      <c r="D73" s="108"/>
      <c r="E73" s="108">
        <v>1810541</v>
      </c>
      <c r="F73" s="108">
        <v>75000000</v>
      </c>
      <c r="G73" s="108">
        <f t="shared" si="7"/>
        <v>76810541</v>
      </c>
      <c r="H73" s="109"/>
      <c r="I73" s="109">
        <v>0</v>
      </c>
      <c r="J73" s="109">
        <v>41089456</v>
      </c>
      <c r="K73" s="109">
        <f t="shared" si="8"/>
        <v>41089456</v>
      </c>
      <c r="L73" s="110">
        <f t="shared" si="9"/>
        <v>0.53494553566547587</v>
      </c>
    </row>
    <row r="74" spans="1:12" ht="15.75" customHeight="1" x14ac:dyDescent="0.25">
      <c r="A74" s="114" t="s">
        <v>467</v>
      </c>
      <c r="B74" s="115"/>
      <c r="C74" s="116">
        <f>SUM(C71:C73)</f>
        <v>5877243068</v>
      </c>
      <c r="D74" s="116">
        <f t="shared" ref="D74:K74" si="10">SUM(D71:D73)</f>
        <v>0</v>
      </c>
      <c r="E74" s="116">
        <f t="shared" si="10"/>
        <v>1810541</v>
      </c>
      <c r="F74" s="116">
        <f t="shared" si="10"/>
        <v>5875432527</v>
      </c>
      <c r="G74" s="116">
        <f t="shared" si="10"/>
        <v>5877243068</v>
      </c>
      <c r="H74" s="116">
        <f t="shared" si="10"/>
        <v>0</v>
      </c>
      <c r="I74" s="116">
        <f t="shared" si="10"/>
        <v>0</v>
      </c>
      <c r="J74" s="116">
        <f t="shared" si="10"/>
        <v>3169011079</v>
      </c>
      <c r="K74" s="116">
        <f t="shared" si="10"/>
        <v>3169011079</v>
      </c>
      <c r="L74" s="117">
        <f t="shared" si="9"/>
        <v>0.53920027508380741</v>
      </c>
    </row>
    <row r="75" spans="1:12" x14ac:dyDescent="0.25">
      <c r="A75" s="106" t="s">
        <v>468</v>
      </c>
      <c r="B75" s="107" t="s">
        <v>469</v>
      </c>
      <c r="C75" s="108">
        <v>1121953851</v>
      </c>
      <c r="D75" s="108"/>
      <c r="E75" s="108">
        <v>969007254</v>
      </c>
      <c r="F75" s="108">
        <v>146746597</v>
      </c>
      <c r="G75" s="108">
        <f t="shared" ref="G75:G76" si="11">+D75+E75+F75</f>
        <v>1115753851</v>
      </c>
      <c r="H75" s="109"/>
      <c r="I75" s="109">
        <v>508560038</v>
      </c>
      <c r="J75" s="109">
        <v>55786857</v>
      </c>
      <c r="K75" s="109">
        <f t="shared" ref="K75:K76" si="12">+H75+I75+J75</f>
        <v>564346895</v>
      </c>
      <c r="L75" s="110">
        <f t="shared" si="9"/>
        <v>0.50579874270135949</v>
      </c>
    </row>
    <row r="76" spans="1:12" x14ac:dyDescent="0.25">
      <c r="A76" s="112"/>
      <c r="B76" s="107" t="s">
        <v>470</v>
      </c>
      <c r="C76" s="108">
        <v>899608223</v>
      </c>
      <c r="D76" s="108">
        <v>68200623</v>
      </c>
      <c r="E76" s="108">
        <v>1194580183</v>
      </c>
      <c r="F76" s="108"/>
      <c r="G76" s="108">
        <f t="shared" si="11"/>
        <v>1262780806</v>
      </c>
      <c r="H76" s="109">
        <v>0</v>
      </c>
      <c r="I76" s="109">
        <v>765434899</v>
      </c>
      <c r="J76" s="109"/>
      <c r="K76" s="109">
        <f t="shared" si="12"/>
        <v>765434899</v>
      </c>
      <c r="L76" s="110">
        <f t="shared" si="9"/>
        <v>0.60615024821655394</v>
      </c>
    </row>
    <row r="77" spans="1:12" x14ac:dyDescent="0.25">
      <c r="A77" s="114" t="s">
        <v>471</v>
      </c>
      <c r="B77" s="115"/>
      <c r="C77" s="116">
        <f t="shared" ref="C77:K77" si="13">SUM(C75:C76)</f>
        <v>2021562074</v>
      </c>
      <c r="D77" s="116">
        <f t="shared" si="13"/>
        <v>68200623</v>
      </c>
      <c r="E77" s="116">
        <f t="shared" si="13"/>
        <v>2163587437</v>
      </c>
      <c r="F77" s="116">
        <f t="shared" si="13"/>
        <v>146746597</v>
      </c>
      <c r="G77" s="116">
        <f t="shared" si="13"/>
        <v>2378534657</v>
      </c>
      <c r="H77" s="116">
        <f t="shared" si="13"/>
        <v>0</v>
      </c>
      <c r="I77" s="116">
        <f t="shared" si="13"/>
        <v>1273994937</v>
      </c>
      <c r="J77" s="116">
        <f t="shared" si="13"/>
        <v>55786857</v>
      </c>
      <c r="K77" s="116">
        <f t="shared" si="13"/>
        <v>1329781794</v>
      </c>
      <c r="L77" s="117">
        <f t="shared" si="9"/>
        <v>0.5590760639482244</v>
      </c>
    </row>
    <row r="78" spans="1:12" x14ac:dyDescent="0.25">
      <c r="A78" s="106" t="s">
        <v>472</v>
      </c>
      <c r="B78" s="121" t="s">
        <v>473</v>
      </c>
      <c r="C78" s="108">
        <v>9656560</v>
      </c>
      <c r="D78" s="108"/>
      <c r="E78" s="108">
        <v>1656560</v>
      </c>
      <c r="F78" s="108"/>
      <c r="G78" s="108">
        <f t="shared" ref="G78:G90" si="14">+D78+E78+F78</f>
        <v>1656560</v>
      </c>
      <c r="H78" s="109"/>
      <c r="I78" s="109">
        <v>0</v>
      </c>
      <c r="J78" s="109"/>
      <c r="K78" s="109">
        <f t="shared" ref="K78:K90" si="15">+H78+I78+J78</f>
        <v>0</v>
      </c>
      <c r="L78" s="110">
        <f t="shared" si="9"/>
        <v>0</v>
      </c>
    </row>
    <row r="79" spans="1:12" x14ac:dyDescent="0.25">
      <c r="A79" s="112"/>
      <c r="B79" s="121" t="s">
        <v>474</v>
      </c>
      <c r="C79" s="108">
        <v>436529547</v>
      </c>
      <c r="D79" s="108">
        <v>111383165</v>
      </c>
      <c r="E79" s="108">
        <v>322353031</v>
      </c>
      <c r="F79" s="108">
        <v>1296841</v>
      </c>
      <c r="G79" s="108">
        <f t="shared" si="14"/>
        <v>435033037</v>
      </c>
      <c r="H79" s="109">
        <v>58490270</v>
      </c>
      <c r="I79" s="109">
        <v>47403412</v>
      </c>
      <c r="J79" s="109">
        <v>0</v>
      </c>
      <c r="K79" s="109">
        <f t="shared" si="15"/>
        <v>105893682</v>
      </c>
      <c r="L79" s="110">
        <f t="shared" si="9"/>
        <v>0.24341526503422772</v>
      </c>
    </row>
    <row r="80" spans="1:12" x14ac:dyDescent="0.25">
      <c r="A80" s="112"/>
      <c r="B80" s="121" t="s">
        <v>475</v>
      </c>
      <c r="C80" s="108">
        <v>151619271.80000001</v>
      </c>
      <c r="D80" s="108"/>
      <c r="E80" s="108">
        <v>142804147.80000001</v>
      </c>
      <c r="F80" s="108">
        <v>122063</v>
      </c>
      <c r="G80" s="108">
        <f t="shared" si="14"/>
        <v>142926210.80000001</v>
      </c>
      <c r="H80" s="109"/>
      <c r="I80" s="109">
        <v>6652</v>
      </c>
      <c r="J80" s="109">
        <v>0</v>
      </c>
      <c r="K80" s="109">
        <f t="shared" si="15"/>
        <v>6652</v>
      </c>
      <c r="L80" s="110">
        <f t="shared" si="9"/>
        <v>4.6541498321174269E-5</v>
      </c>
    </row>
    <row r="81" spans="1:12" x14ac:dyDescent="0.25">
      <c r="A81" s="112"/>
      <c r="B81" s="121" t="s">
        <v>476</v>
      </c>
      <c r="C81" s="108">
        <v>219850509</v>
      </c>
      <c r="D81" s="108">
        <v>250000</v>
      </c>
      <c r="E81" s="108">
        <v>18124110</v>
      </c>
      <c r="F81" s="108">
        <v>189521986</v>
      </c>
      <c r="G81" s="108">
        <f t="shared" si="14"/>
        <v>207896096</v>
      </c>
      <c r="H81" s="109">
        <v>0</v>
      </c>
      <c r="I81" s="109">
        <v>7843843</v>
      </c>
      <c r="J81" s="109">
        <v>10345368</v>
      </c>
      <c r="K81" s="109">
        <f t="shared" si="15"/>
        <v>18189211</v>
      </c>
      <c r="L81" s="110">
        <f t="shared" si="9"/>
        <v>8.7491835344517488E-2</v>
      </c>
    </row>
    <row r="82" spans="1:12" x14ac:dyDescent="0.25">
      <c r="A82" s="112"/>
      <c r="B82" s="121" t="s">
        <v>477</v>
      </c>
      <c r="C82" s="108">
        <v>254149275</v>
      </c>
      <c r="D82" s="108"/>
      <c r="E82" s="108">
        <v>3482608</v>
      </c>
      <c r="F82" s="108">
        <v>250000000</v>
      </c>
      <c r="G82" s="108">
        <f t="shared" si="14"/>
        <v>253482608</v>
      </c>
      <c r="H82" s="109"/>
      <c r="I82" s="109">
        <v>384469</v>
      </c>
      <c r="J82" s="109">
        <v>0</v>
      </c>
      <c r="K82" s="109">
        <f t="shared" si="15"/>
        <v>384469</v>
      </c>
      <c r="L82" s="110">
        <f t="shared" si="9"/>
        <v>1.5167470582439328E-3</v>
      </c>
    </row>
    <row r="83" spans="1:12" x14ac:dyDescent="0.25">
      <c r="A83" s="112"/>
      <c r="B83" s="121" t="s">
        <v>478</v>
      </c>
      <c r="C83" s="108">
        <v>2372516</v>
      </c>
      <c r="D83" s="108">
        <v>0</v>
      </c>
      <c r="E83" s="108">
        <v>3872516</v>
      </c>
      <c r="F83" s="108"/>
      <c r="G83" s="108">
        <f t="shared" si="14"/>
        <v>3872516</v>
      </c>
      <c r="H83" s="108">
        <v>0</v>
      </c>
      <c r="I83" s="108">
        <v>1500000</v>
      </c>
      <c r="J83" s="108"/>
      <c r="K83" s="109">
        <f t="shared" si="15"/>
        <v>1500000</v>
      </c>
      <c r="L83" s="118">
        <f t="shared" si="9"/>
        <v>0.3873450748815499</v>
      </c>
    </row>
    <row r="84" spans="1:12" x14ac:dyDescent="0.25">
      <c r="A84" s="112"/>
      <c r="B84" s="121" t="s">
        <v>479</v>
      </c>
      <c r="C84" s="108">
        <v>3794425265</v>
      </c>
      <c r="D84" s="108">
        <v>36466248</v>
      </c>
      <c r="E84" s="108">
        <v>3827283802</v>
      </c>
      <c r="F84" s="108"/>
      <c r="G84" s="108">
        <f t="shared" si="14"/>
        <v>3863750050</v>
      </c>
      <c r="H84" s="108">
        <v>20635284</v>
      </c>
      <c r="I84" s="108">
        <v>1898942073</v>
      </c>
      <c r="J84" s="108"/>
      <c r="K84" s="109">
        <f t="shared" si="15"/>
        <v>1919577357</v>
      </c>
      <c r="L84" s="118">
        <f t="shared" si="9"/>
        <v>0.49681716781860669</v>
      </c>
    </row>
    <row r="85" spans="1:12" x14ac:dyDescent="0.25">
      <c r="A85" s="112"/>
      <c r="B85" s="121" t="s">
        <v>480</v>
      </c>
      <c r="C85" s="108">
        <v>4682909</v>
      </c>
      <c r="D85" s="108"/>
      <c r="E85" s="108">
        <v>4682909</v>
      </c>
      <c r="F85" s="108"/>
      <c r="G85" s="108">
        <f t="shared" si="14"/>
        <v>4682909</v>
      </c>
      <c r="H85" s="108"/>
      <c r="I85" s="108">
        <v>0</v>
      </c>
      <c r="J85" s="108"/>
      <c r="K85" s="109">
        <f t="shared" si="15"/>
        <v>0</v>
      </c>
      <c r="L85" s="118">
        <f t="shared" si="9"/>
        <v>0</v>
      </c>
    </row>
    <row r="86" spans="1:12" x14ac:dyDescent="0.25">
      <c r="A86" s="112"/>
      <c r="B86" s="121" t="s">
        <v>481</v>
      </c>
      <c r="C86" s="108">
        <v>1004495592</v>
      </c>
      <c r="D86" s="108">
        <v>24644000</v>
      </c>
      <c r="E86" s="108">
        <v>963992296</v>
      </c>
      <c r="F86" s="108">
        <v>41203497</v>
      </c>
      <c r="G86" s="108">
        <f t="shared" si="14"/>
        <v>1029839793</v>
      </c>
      <c r="H86" s="108">
        <v>3804252</v>
      </c>
      <c r="I86" s="108">
        <v>452002030</v>
      </c>
      <c r="J86" s="108">
        <v>19104430</v>
      </c>
      <c r="K86" s="109">
        <f t="shared" si="15"/>
        <v>474910712</v>
      </c>
      <c r="L86" s="118">
        <f t="shared" si="9"/>
        <v>0.4611500888080366</v>
      </c>
    </row>
    <row r="87" spans="1:12" x14ac:dyDescent="0.25">
      <c r="A87" s="112"/>
      <c r="B87" s="121" t="s">
        <v>482</v>
      </c>
      <c r="C87" s="108">
        <v>0</v>
      </c>
      <c r="D87" s="108"/>
      <c r="E87" s="108">
        <v>12180493</v>
      </c>
      <c r="F87" s="108"/>
      <c r="G87" s="108">
        <f t="shared" si="14"/>
        <v>12180493</v>
      </c>
      <c r="H87" s="108"/>
      <c r="I87" s="108">
        <v>2349379</v>
      </c>
      <c r="J87" s="108"/>
      <c r="K87" s="109">
        <f t="shared" si="15"/>
        <v>2349379</v>
      </c>
      <c r="L87" s="118">
        <f t="shared" si="9"/>
        <v>0.19288045237577822</v>
      </c>
    </row>
    <row r="88" spans="1:12" x14ac:dyDescent="0.25">
      <c r="A88" s="112"/>
      <c r="B88" s="121" t="s">
        <v>483</v>
      </c>
      <c r="C88" s="108">
        <v>517909827</v>
      </c>
      <c r="D88" s="108">
        <v>517909827</v>
      </c>
      <c r="E88" s="108"/>
      <c r="F88" s="108"/>
      <c r="G88" s="108">
        <f t="shared" si="14"/>
        <v>517909827</v>
      </c>
      <c r="H88" s="109">
        <v>87154625</v>
      </c>
      <c r="I88" s="109"/>
      <c r="J88" s="109"/>
      <c r="K88" s="109">
        <f t="shared" si="15"/>
        <v>87154625</v>
      </c>
      <c r="L88" s="110">
        <f t="shared" si="9"/>
        <v>0.16828146610935035</v>
      </c>
    </row>
    <row r="89" spans="1:12" x14ac:dyDescent="0.25">
      <c r="A89" s="112"/>
      <c r="B89" s="121" t="s">
        <v>484</v>
      </c>
      <c r="C89" s="108">
        <v>85981977.584999993</v>
      </c>
      <c r="D89" s="108">
        <v>85981977.584999993</v>
      </c>
      <c r="E89" s="108">
        <v>660000</v>
      </c>
      <c r="F89" s="108"/>
      <c r="G89" s="108">
        <f t="shared" si="14"/>
        <v>86641977.584999993</v>
      </c>
      <c r="H89" s="109">
        <v>68084391</v>
      </c>
      <c r="I89" s="109">
        <v>620000</v>
      </c>
      <c r="J89" s="109"/>
      <c r="K89" s="109">
        <f t="shared" si="15"/>
        <v>68704391</v>
      </c>
      <c r="L89" s="110">
        <f t="shared" si="9"/>
        <v>0.7929688693058472</v>
      </c>
    </row>
    <row r="90" spans="1:12" x14ac:dyDescent="0.25">
      <c r="A90" s="113"/>
      <c r="B90" s="115" t="s">
        <v>485</v>
      </c>
      <c r="C90" s="108">
        <v>20800000</v>
      </c>
      <c r="D90" s="108"/>
      <c r="E90" s="108">
        <v>46789600</v>
      </c>
      <c r="F90" s="108"/>
      <c r="G90" s="108">
        <f t="shared" si="14"/>
        <v>46789600</v>
      </c>
      <c r="H90" s="109"/>
      <c r="I90" s="109">
        <v>17839200</v>
      </c>
      <c r="J90" s="109"/>
      <c r="K90" s="109">
        <f t="shared" si="15"/>
        <v>17839200</v>
      </c>
      <c r="L90" s="123">
        <f t="shared" si="9"/>
        <v>0.3812642125600561</v>
      </c>
    </row>
    <row r="91" spans="1:12" x14ac:dyDescent="0.25">
      <c r="A91" s="114" t="s">
        <v>486</v>
      </c>
      <c r="B91" s="115"/>
      <c r="C91" s="116">
        <f>SUM(C78:C90)</f>
        <v>6502473249.3850002</v>
      </c>
      <c r="D91" s="116">
        <f t="shared" ref="D91:K91" si="16">SUM(D78:D90)</f>
        <v>776635217.58500004</v>
      </c>
      <c r="E91" s="116">
        <f t="shared" si="16"/>
        <v>5347882072.8000002</v>
      </c>
      <c r="F91" s="116">
        <f t="shared" si="16"/>
        <v>482144387</v>
      </c>
      <c r="G91" s="116">
        <f t="shared" si="16"/>
        <v>6606661677.3850002</v>
      </c>
      <c r="H91" s="116">
        <f t="shared" si="16"/>
        <v>238168822</v>
      </c>
      <c r="I91" s="116">
        <f t="shared" si="16"/>
        <v>2428891058</v>
      </c>
      <c r="J91" s="116">
        <f t="shared" si="16"/>
        <v>29449798</v>
      </c>
      <c r="K91" s="116">
        <f t="shared" si="16"/>
        <v>2696509678</v>
      </c>
      <c r="L91" s="117">
        <f t="shared" si="9"/>
        <v>0.40815010812954367</v>
      </c>
    </row>
    <row r="92" spans="1:12" x14ac:dyDescent="0.25">
      <c r="A92" s="106" t="s">
        <v>487</v>
      </c>
      <c r="B92" s="107" t="s">
        <v>488</v>
      </c>
      <c r="C92" s="108">
        <v>5487297628</v>
      </c>
      <c r="D92" s="108"/>
      <c r="E92" s="108">
        <v>5487297628</v>
      </c>
      <c r="F92" s="108"/>
      <c r="G92" s="108">
        <f t="shared" ref="G92:G102" si="17">+D92+E92+F92</f>
        <v>5487297628</v>
      </c>
      <c r="H92" s="109"/>
      <c r="I92" s="109">
        <v>2893169317</v>
      </c>
      <c r="J92" s="109"/>
      <c r="K92" s="109">
        <f t="shared" ref="K92:K102" si="18">+H92+I92+J92</f>
        <v>2893169317</v>
      </c>
      <c r="L92" s="110">
        <f t="shared" si="9"/>
        <v>0.52724847696196442</v>
      </c>
    </row>
    <row r="93" spans="1:12" x14ac:dyDescent="0.25">
      <c r="A93" s="112"/>
      <c r="B93" s="107" t="s">
        <v>489</v>
      </c>
      <c r="C93" s="108">
        <v>319838601</v>
      </c>
      <c r="D93" s="108"/>
      <c r="E93" s="108">
        <v>318958007</v>
      </c>
      <c r="F93" s="108"/>
      <c r="G93" s="108">
        <f t="shared" si="17"/>
        <v>318958007</v>
      </c>
      <c r="H93" s="109"/>
      <c r="I93" s="109">
        <v>194649130</v>
      </c>
      <c r="J93" s="109"/>
      <c r="K93" s="109">
        <f t="shared" si="18"/>
        <v>194649130</v>
      </c>
      <c r="L93" s="110">
        <f t="shared" si="9"/>
        <v>0.61026569557164312</v>
      </c>
    </row>
    <row r="94" spans="1:12" x14ac:dyDescent="0.25">
      <c r="A94" s="112"/>
      <c r="B94" s="107" t="s">
        <v>490</v>
      </c>
      <c r="C94" s="108">
        <v>2163728901</v>
      </c>
      <c r="D94" s="108"/>
      <c r="E94" s="108">
        <v>2158609495</v>
      </c>
      <c r="F94" s="108"/>
      <c r="G94" s="108">
        <f t="shared" si="17"/>
        <v>2158609495</v>
      </c>
      <c r="H94" s="109"/>
      <c r="I94" s="109">
        <v>1050944575</v>
      </c>
      <c r="J94" s="109"/>
      <c r="K94" s="109">
        <f t="shared" si="18"/>
        <v>1050944575</v>
      </c>
      <c r="L94" s="110">
        <f t="shared" si="9"/>
        <v>0.48686183278370132</v>
      </c>
    </row>
    <row r="95" spans="1:12" x14ac:dyDescent="0.25">
      <c r="A95" s="112"/>
      <c r="B95" s="107" t="s">
        <v>491</v>
      </c>
      <c r="C95" s="108">
        <v>32486720</v>
      </c>
      <c r="D95" s="108"/>
      <c r="E95" s="108">
        <v>32486720</v>
      </c>
      <c r="F95" s="108"/>
      <c r="G95" s="108">
        <f t="shared" si="17"/>
        <v>32486720</v>
      </c>
      <c r="H95" s="109"/>
      <c r="I95" s="109">
        <v>16560368</v>
      </c>
      <c r="J95" s="109"/>
      <c r="K95" s="109">
        <f t="shared" si="18"/>
        <v>16560368</v>
      </c>
      <c r="L95" s="110">
        <f t="shared" si="9"/>
        <v>0.50975807960914488</v>
      </c>
    </row>
    <row r="96" spans="1:12" s="122" customFormat="1" x14ac:dyDescent="0.25">
      <c r="A96" s="124"/>
      <c r="B96" s="107" t="s">
        <v>492</v>
      </c>
      <c r="C96" s="108">
        <v>3264000</v>
      </c>
      <c r="D96" s="108"/>
      <c r="E96" s="108"/>
      <c r="F96" s="108">
        <v>3264000</v>
      </c>
      <c r="G96" s="108">
        <f t="shared" si="17"/>
        <v>3264000</v>
      </c>
      <c r="H96" s="108"/>
      <c r="I96" s="108"/>
      <c r="J96" s="108">
        <v>1632000</v>
      </c>
      <c r="K96" s="109">
        <f t="shared" si="18"/>
        <v>1632000</v>
      </c>
      <c r="L96" s="118">
        <f t="shared" si="9"/>
        <v>0.5</v>
      </c>
    </row>
    <row r="97" spans="1:12" s="122" customFormat="1" x14ac:dyDescent="0.25">
      <c r="A97" s="124"/>
      <c r="B97" s="107" t="s">
        <v>493</v>
      </c>
      <c r="C97" s="108">
        <v>90182236</v>
      </c>
      <c r="D97" s="108"/>
      <c r="E97" s="108">
        <v>90182236</v>
      </c>
      <c r="F97" s="108"/>
      <c r="G97" s="108">
        <f t="shared" si="17"/>
        <v>90182236</v>
      </c>
      <c r="H97" s="108"/>
      <c r="I97" s="108">
        <v>2204190</v>
      </c>
      <c r="J97" s="108"/>
      <c r="K97" s="109">
        <f t="shared" si="18"/>
        <v>2204190</v>
      </c>
      <c r="L97" s="118">
        <f t="shared" si="9"/>
        <v>2.444150974477945E-2</v>
      </c>
    </row>
    <row r="98" spans="1:12" x14ac:dyDescent="0.25">
      <c r="A98" s="112"/>
      <c r="B98" s="107" t="s">
        <v>494</v>
      </c>
      <c r="C98" s="108">
        <v>126777446</v>
      </c>
      <c r="D98" s="108"/>
      <c r="E98" s="108">
        <v>126777446</v>
      </c>
      <c r="F98" s="108"/>
      <c r="G98" s="108">
        <f t="shared" si="17"/>
        <v>126777446</v>
      </c>
      <c r="H98" s="109"/>
      <c r="I98" s="109">
        <v>36574478</v>
      </c>
      <c r="J98" s="109"/>
      <c r="K98" s="109">
        <f t="shared" si="18"/>
        <v>36574478</v>
      </c>
      <c r="L98" s="110">
        <f t="shared" si="9"/>
        <v>0.28849357006292742</v>
      </c>
    </row>
    <row r="99" spans="1:12" x14ac:dyDescent="0.25">
      <c r="A99" s="112"/>
      <c r="B99" s="107" t="s">
        <v>495</v>
      </c>
      <c r="C99" s="108">
        <v>1973748</v>
      </c>
      <c r="D99" s="108"/>
      <c r="E99" s="108">
        <v>1973748</v>
      </c>
      <c r="F99" s="108"/>
      <c r="G99" s="108">
        <f t="shared" si="17"/>
        <v>1973748</v>
      </c>
      <c r="H99" s="109"/>
      <c r="I99" s="109">
        <v>528003</v>
      </c>
      <c r="J99" s="109"/>
      <c r="K99" s="109">
        <f t="shared" si="18"/>
        <v>528003</v>
      </c>
      <c r="L99" s="110">
        <f t="shared" si="9"/>
        <v>0.26751287398391282</v>
      </c>
    </row>
    <row r="100" spans="1:12" x14ac:dyDescent="0.25">
      <c r="A100" s="112"/>
      <c r="B100" s="107" t="s">
        <v>496</v>
      </c>
      <c r="C100" s="108">
        <v>359583410</v>
      </c>
      <c r="D100" s="108"/>
      <c r="E100" s="108">
        <v>364583410</v>
      </c>
      <c r="F100" s="108"/>
      <c r="G100" s="108">
        <f t="shared" si="17"/>
        <v>364583410</v>
      </c>
      <c r="H100" s="109"/>
      <c r="I100" s="109">
        <v>186898314</v>
      </c>
      <c r="J100" s="109"/>
      <c r="K100" s="109">
        <f t="shared" si="18"/>
        <v>186898314</v>
      </c>
      <c r="L100" s="110">
        <f t="shared" si="9"/>
        <v>0.51263526774298374</v>
      </c>
    </row>
    <row r="101" spans="1:12" x14ac:dyDescent="0.25">
      <c r="A101" s="112"/>
      <c r="B101" s="107" t="s">
        <v>497</v>
      </c>
      <c r="C101" s="108">
        <v>557467864.28999996</v>
      </c>
      <c r="D101" s="108">
        <v>159586500</v>
      </c>
      <c r="E101" s="108">
        <v>616631577.50039995</v>
      </c>
      <c r="F101" s="108">
        <v>18641220</v>
      </c>
      <c r="G101" s="108">
        <f t="shared" si="17"/>
        <v>794859297.50039995</v>
      </c>
      <c r="H101" s="109">
        <v>104687000</v>
      </c>
      <c r="I101" s="109">
        <v>164524307</v>
      </c>
      <c r="J101" s="109">
        <v>4727626</v>
      </c>
      <c r="K101" s="109">
        <f t="shared" si="18"/>
        <v>273938933</v>
      </c>
      <c r="L101" s="110">
        <f t="shared" si="9"/>
        <v>0.34463826976857143</v>
      </c>
    </row>
    <row r="102" spans="1:12" x14ac:dyDescent="0.25">
      <c r="A102" s="113"/>
      <c r="B102" s="107" t="s">
        <v>498</v>
      </c>
      <c r="C102" s="108">
        <v>794079</v>
      </c>
      <c r="D102" s="108"/>
      <c r="E102" s="108">
        <v>894079</v>
      </c>
      <c r="F102" s="108"/>
      <c r="G102" s="108">
        <f t="shared" si="17"/>
        <v>894079</v>
      </c>
      <c r="H102" s="109"/>
      <c r="I102" s="109">
        <v>0</v>
      </c>
      <c r="J102" s="109"/>
      <c r="K102" s="109">
        <f t="shared" si="18"/>
        <v>0</v>
      </c>
      <c r="L102" s="110">
        <f t="shared" si="9"/>
        <v>0</v>
      </c>
    </row>
    <row r="103" spans="1:12" x14ac:dyDescent="0.25">
      <c r="A103" s="114" t="s">
        <v>499</v>
      </c>
      <c r="B103" s="115"/>
      <c r="C103" s="116">
        <f>SUM(C92:C102)</f>
        <v>9143394633.2900009</v>
      </c>
      <c r="D103" s="116">
        <f t="shared" ref="D103:K103" si="19">SUM(D92:D102)</f>
        <v>159586500</v>
      </c>
      <c r="E103" s="116">
        <f t="shared" si="19"/>
        <v>9198394346.5004005</v>
      </c>
      <c r="F103" s="116">
        <f t="shared" si="19"/>
        <v>21905220</v>
      </c>
      <c r="G103" s="116">
        <f t="shared" si="19"/>
        <v>9379886066.5004005</v>
      </c>
      <c r="H103" s="116">
        <f t="shared" si="19"/>
        <v>104687000</v>
      </c>
      <c r="I103" s="116">
        <f t="shared" si="19"/>
        <v>4546052682</v>
      </c>
      <c r="J103" s="116">
        <f t="shared" si="19"/>
        <v>6359626</v>
      </c>
      <c r="K103" s="116">
        <f t="shared" si="19"/>
        <v>4657099308</v>
      </c>
      <c r="L103" s="117">
        <f t="shared" si="9"/>
        <v>0.49649849422292031</v>
      </c>
    </row>
    <row r="104" spans="1:12" x14ac:dyDescent="0.25">
      <c r="A104" s="106" t="s">
        <v>500</v>
      </c>
      <c r="B104" s="107" t="s">
        <v>501</v>
      </c>
      <c r="C104" s="108">
        <v>116431183.47499999</v>
      </c>
      <c r="D104" s="108">
        <v>1057482.4750000001</v>
      </c>
      <c r="E104" s="108">
        <v>87821359</v>
      </c>
      <c r="F104" s="108">
        <v>24550364</v>
      </c>
      <c r="G104" s="108">
        <f t="shared" ref="G104:G119" si="20">+D104+E104+F104</f>
        <v>113429205.47499999</v>
      </c>
      <c r="H104" s="108">
        <v>283279</v>
      </c>
      <c r="I104" s="108">
        <v>27537840</v>
      </c>
      <c r="J104" s="108">
        <v>9802868</v>
      </c>
      <c r="K104" s="108">
        <f t="shared" ref="K104:K119" si="21">+H104+I104+J104</f>
        <v>37623987</v>
      </c>
      <c r="L104" s="118">
        <f t="shared" si="9"/>
        <v>0.33169576426498371</v>
      </c>
    </row>
    <row r="105" spans="1:12" x14ac:dyDescent="0.25">
      <c r="A105" s="112"/>
      <c r="B105" s="107" t="s">
        <v>502</v>
      </c>
      <c r="C105" s="108">
        <v>26153542</v>
      </c>
      <c r="D105" s="108"/>
      <c r="E105" s="108">
        <v>17853542</v>
      </c>
      <c r="F105" s="108"/>
      <c r="G105" s="108">
        <f t="shared" si="20"/>
        <v>17853542</v>
      </c>
      <c r="H105" s="108"/>
      <c r="I105" s="108">
        <v>8325383</v>
      </c>
      <c r="J105" s="108"/>
      <c r="K105" s="108">
        <f t="shared" si="21"/>
        <v>8325383</v>
      </c>
      <c r="L105" s="118">
        <f t="shared" si="9"/>
        <v>0.46631547958382713</v>
      </c>
    </row>
    <row r="106" spans="1:12" x14ac:dyDescent="0.25">
      <c r="A106" s="112"/>
      <c r="B106" s="107" t="s">
        <v>503</v>
      </c>
      <c r="C106" s="108">
        <v>652348630</v>
      </c>
      <c r="D106" s="108">
        <v>8773366</v>
      </c>
      <c r="E106" s="108">
        <v>654580292</v>
      </c>
      <c r="F106" s="108">
        <v>1823561</v>
      </c>
      <c r="G106" s="108">
        <f t="shared" si="20"/>
        <v>665177219</v>
      </c>
      <c r="H106" s="108">
        <v>4487525</v>
      </c>
      <c r="I106" s="108">
        <v>297667129</v>
      </c>
      <c r="J106" s="108">
        <v>1423561</v>
      </c>
      <c r="K106" s="108">
        <f t="shared" si="21"/>
        <v>303578215</v>
      </c>
      <c r="L106" s="118">
        <f t="shared" si="9"/>
        <v>0.45638696925969136</v>
      </c>
    </row>
    <row r="107" spans="1:12" x14ac:dyDescent="0.25">
      <c r="A107" s="112"/>
      <c r="B107" s="107" t="s">
        <v>504</v>
      </c>
      <c r="C107" s="108">
        <v>28400000</v>
      </c>
      <c r="D107" s="108"/>
      <c r="E107" s="108">
        <v>400000</v>
      </c>
      <c r="F107" s="108">
        <v>28000000</v>
      </c>
      <c r="G107" s="108">
        <f t="shared" si="20"/>
        <v>28400000</v>
      </c>
      <c r="H107" s="108"/>
      <c r="I107" s="108">
        <v>0</v>
      </c>
      <c r="J107" s="108">
        <v>0</v>
      </c>
      <c r="K107" s="108">
        <f t="shared" si="21"/>
        <v>0</v>
      </c>
      <c r="L107" s="118">
        <f t="shared" si="9"/>
        <v>0</v>
      </c>
    </row>
    <row r="108" spans="1:12" x14ac:dyDescent="0.25">
      <c r="A108" s="112"/>
      <c r="B108" s="107" t="s">
        <v>505</v>
      </c>
      <c r="C108" s="108">
        <v>369029009</v>
      </c>
      <c r="D108" s="108">
        <v>19671845</v>
      </c>
      <c r="E108" s="108">
        <v>212435308</v>
      </c>
      <c r="F108" s="108">
        <v>118295572</v>
      </c>
      <c r="G108" s="108">
        <f t="shared" si="20"/>
        <v>350402725</v>
      </c>
      <c r="H108" s="108">
        <v>18274581</v>
      </c>
      <c r="I108" s="108">
        <v>38495457</v>
      </c>
      <c r="J108" s="108">
        <v>55119801</v>
      </c>
      <c r="K108" s="108">
        <f t="shared" si="21"/>
        <v>111889839</v>
      </c>
      <c r="L108" s="118">
        <f t="shared" si="9"/>
        <v>0.3193178335014375</v>
      </c>
    </row>
    <row r="109" spans="1:12" x14ac:dyDescent="0.25">
      <c r="A109" s="112"/>
      <c r="B109" s="107" t="s">
        <v>506</v>
      </c>
      <c r="C109" s="108">
        <v>195000000</v>
      </c>
      <c r="D109" s="108">
        <v>195000000</v>
      </c>
      <c r="E109" s="108"/>
      <c r="F109" s="108"/>
      <c r="G109" s="108">
        <f t="shared" si="20"/>
        <v>195000000</v>
      </c>
      <c r="H109" s="108">
        <v>0</v>
      </c>
      <c r="I109" s="108"/>
      <c r="J109" s="108"/>
      <c r="K109" s="108">
        <f t="shared" si="21"/>
        <v>0</v>
      </c>
      <c r="L109" s="118">
        <f t="shared" si="9"/>
        <v>0</v>
      </c>
    </row>
    <row r="110" spans="1:12" x14ac:dyDescent="0.25">
      <c r="A110" s="112"/>
      <c r="B110" s="107" t="s">
        <v>507</v>
      </c>
      <c r="C110" s="108">
        <v>205000000</v>
      </c>
      <c r="D110" s="108"/>
      <c r="E110" s="108">
        <v>5000000</v>
      </c>
      <c r="F110" s="108">
        <v>163533752</v>
      </c>
      <c r="G110" s="108">
        <f t="shared" si="20"/>
        <v>168533752</v>
      </c>
      <c r="H110" s="108"/>
      <c r="I110" s="108">
        <v>0</v>
      </c>
      <c r="J110" s="108">
        <v>0</v>
      </c>
      <c r="K110" s="108">
        <f t="shared" si="21"/>
        <v>0</v>
      </c>
      <c r="L110" s="118">
        <f t="shared" si="9"/>
        <v>0</v>
      </c>
    </row>
    <row r="111" spans="1:12" x14ac:dyDescent="0.25">
      <c r="A111" s="112"/>
      <c r="B111" s="107" t="s">
        <v>508</v>
      </c>
      <c r="C111" s="108">
        <v>200000</v>
      </c>
      <c r="D111" s="108"/>
      <c r="E111" s="108">
        <v>200000</v>
      </c>
      <c r="F111" s="108"/>
      <c r="G111" s="108">
        <f t="shared" si="20"/>
        <v>200000</v>
      </c>
      <c r="H111" s="108"/>
      <c r="I111" s="108">
        <v>0</v>
      </c>
      <c r="J111" s="108"/>
      <c r="K111" s="108">
        <f t="shared" si="21"/>
        <v>0</v>
      </c>
      <c r="L111" s="118">
        <f t="shared" si="9"/>
        <v>0</v>
      </c>
    </row>
    <row r="112" spans="1:12" x14ac:dyDescent="0.25">
      <c r="A112" s="112"/>
      <c r="B112" s="107" t="s">
        <v>509</v>
      </c>
      <c r="C112" s="108">
        <v>74000000</v>
      </c>
      <c r="D112" s="108"/>
      <c r="E112" s="108">
        <v>74000000</v>
      </c>
      <c r="F112" s="108"/>
      <c r="G112" s="108">
        <f t="shared" si="20"/>
        <v>74000000</v>
      </c>
      <c r="H112" s="108"/>
      <c r="I112" s="108">
        <v>36894067</v>
      </c>
      <c r="J112" s="108"/>
      <c r="K112" s="108">
        <f t="shared" si="21"/>
        <v>36894067</v>
      </c>
      <c r="L112" s="118">
        <f t="shared" si="9"/>
        <v>0.49856847297297296</v>
      </c>
    </row>
    <row r="113" spans="1:12" x14ac:dyDescent="0.25">
      <c r="A113" s="112"/>
      <c r="B113" s="107" t="s">
        <v>510</v>
      </c>
      <c r="C113" s="108">
        <v>312813251</v>
      </c>
      <c r="D113" s="108">
        <v>107057805</v>
      </c>
      <c r="E113" s="108">
        <v>182468865</v>
      </c>
      <c r="F113" s="108">
        <v>14708981</v>
      </c>
      <c r="G113" s="108">
        <f t="shared" si="20"/>
        <v>304235651</v>
      </c>
      <c r="H113" s="108">
        <v>5149732</v>
      </c>
      <c r="I113" s="108">
        <v>58064592</v>
      </c>
      <c r="J113" s="108">
        <v>8435404</v>
      </c>
      <c r="K113" s="108">
        <f t="shared" si="21"/>
        <v>71649728</v>
      </c>
      <c r="L113" s="118">
        <f t="shared" si="9"/>
        <v>0.23550733704118063</v>
      </c>
    </row>
    <row r="114" spans="1:12" x14ac:dyDescent="0.25">
      <c r="A114" s="112"/>
      <c r="B114" s="107" t="s">
        <v>511</v>
      </c>
      <c r="C114" s="108">
        <v>56190200</v>
      </c>
      <c r="D114" s="108"/>
      <c r="E114" s="108">
        <v>190200</v>
      </c>
      <c r="F114" s="108">
        <v>56000000</v>
      </c>
      <c r="G114" s="108">
        <f t="shared" si="20"/>
        <v>56190200</v>
      </c>
      <c r="H114" s="109"/>
      <c r="I114" s="109">
        <v>0</v>
      </c>
      <c r="J114" s="109">
        <v>6267384</v>
      </c>
      <c r="K114" s="108">
        <f t="shared" si="21"/>
        <v>6267384</v>
      </c>
      <c r="L114" s="110">
        <f t="shared" si="9"/>
        <v>0.1115387380717634</v>
      </c>
    </row>
    <row r="115" spans="1:12" x14ac:dyDescent="0.25">
      <c r="A115" s="112"/>
      <c r="B115" s="107" t="s">
        <v>512</v>
      </c>
      <c r="C115" s="108">
        <v>559905632</v>
      </c>
      <c r="D115" s="108"/>
      <c r="E115" s="108"/>
      <c r="F115" s="108">
        <v>457405632</v>
      </c>
      <c r="G115" s="108">
        <f t="shared" si="20"/>
        <v>457405632</v>
      </c>
      <c r="H115" s="109"/>
      <c r="I115" s="109"/>
      <c r="J115" s="109">
        <v>47550465</v>
      </c>
      <c r="K115" s="108">
        <f t="shared" si="21"/>
        <v>47550465</v>
      </c>
      <c r="L115" s="110">
        <f t="shared" si="9"/>
        <v>0.1039568856904674</v>
      </c>
    </row>
    <row r="116" spans="1:12" x14ac:dyDescent="0.25">
      <c r="A116" s="112"/>
      <c r="B116" s="107" t="s">
        <v>513</v>
      </c>
      <c r="C116" s="108">
        <v>5089800</v>
      </c>
      <c r="D116" s="108"/>
      <c r="E116" s="108">
        <v>3403967</v>
      </c>
      <c r="F116" s="108">
        <v>2700000</v>
      </c>
      <c r="G116" s="108">
        <f t="shared" si="20"/>
        <v>6103967</v>
      </c>
      <c r="H116" s="109"/>
      <c r="I116" s="109">
        <v>1027157</v>
      </c>
      <c r="J116" s="109">
        <v>954213</v>
      </c>
      <c r="K116" s="108">
        <f t="shared" si="21"/>
        <v>1981370</v>
      </c>
      <c r="L116" s="110">
        <f t="shared" si="9"/>
        <v>0.32460365529499097</v>
      </c>
    </row>
    <row r="117" spans="1:12" x14ac:dyDescent="0.25">
      <c r="A117" s="125"/>
      <c r="B117" s="107" t="s">
        <v>514</v>
      </c>
      <c r="C117" s="108">
        <v>239345700.36000001</v>
      </c>
      <c r="D117" s="108">
        <v>26642670.359999999</v>
      </c>
      <c r="E117" s="108">
        <v>19031697</v>
      </c>
      <c r="F117" s="108">
        <v>163171125</v>
      </c>
      <c r="G117" s="108">
        <f t="shared" si="20"/>
        <v>208845492.36000001</v>
      </c>
      <c r="H117" s="109">
        <v>0</v>
      </c>
      <c r="I117" s="109">
        <v>1408956</v>
      </c>
      <c r="J117" s="109">
        <v>74760388</v>
      </c>
      <c r="K117" s="108">
        <f t="shared" si="21"/>
        <v>76169344</v>
      </c>
      <c r="L117" s="110">
        <f t="shared" si="9"/>
        <v>0.36471624615532588</v>
      </c>
    </row>
    <row r="118" spans="1:12" x14ac:dyDescent="0.25">
      <c r="A118" s="125"/>
      <c r="B118" s="107" t="s">
        <v>515</v>
      </c>
      <c r="C118" s="108">
        <v>126770262.59999999</v>
      </c>
      <c r="D118" s="108">
        <v>109254130.80000001</v>
      </c>
      <c r="E118" s="108">
        <v>34529686.200000003</v>
      </c>
      <c r="F118" s="108">
        <v>49533989</v>
      </c>
      <c r="G118" s="108">
        <f t="shared" si="20"/>
        <v>193317806</v>
      </c>
      <c r="H118" s="109">
        <v>9368068</v>
      </c>
      <c r="I118" s="109">
        <v>6244272</v>
      </c>
      <c r="J118" s="109">
        <v>6263483</v>
      </c>
      <c r="K118" s="108">
        <f t="shared" si="21"/>
        <v>21875823</v>
      </c>
      <c r="L118" s="110">
        <f t="shared" si="9"/>
        <v>0.1131598969212386</v>
      </c>
    </row>
    <row r="119" spans="1:12" x14ac:dyDescent="0.25">
      <c r="A119" s="126"/>
      <c r="B119" s="107" t="s">
        <v>516</v>
      </c>
      <c r="C119" s="108">
        <v>250825532</v>
      </c>
      <c r="D119" s="108"/>
      <c r="E119" s="108">
        <v>825532</v>
      </c>
      <c r="F119" s="108">
        <v>205515779</v>
      </c>
      <c r="G119" s="108">
        <f t="shared" si="20"/>
        <v>206341311</v>
      </c>
      <c r="H119" s="109"/>
      <c r="I119" s="109">
        <v>0</v>
      </c>
      <c r="J119" s="109">
        <v>0</v>
      </c>
      <c r="K119" s="108">
        <f t="shared" si="21"/>
        <v>0</v>
      </c>
      <c r="L119" s="110">
        <f t="shared" si="9"/>
        <v>0</v>
      </c>
    </row>
    <row r="120" spans="1:12" x14ac:dyDescent="0.25">
      <c r="A120" s="127" t="s">
        <v>517</v>
      </c>
      <c r="B120" s="115"/>
      <c r="C120" s="128">
        <f>SUM(C104:C119)</f>
        <v>3217502742.4349999</v>
      </c>
      <c r="D120" s="128">
        <f t="shared" ref="D120:K120" si="22">SUM(D104:D119)</f>
        <v>467457299.63500005</v>
      </c>
      <c r="E120" s="128">
        <f t="shared" si="22"/>
        <v>1292740448.2</v>
      </c>
      <c r="F120" s="128">
        <f t="shared" si="22"/>
        <v>1285238755</v>
      </c>
      <c r="G120" s="128">
        <f t="shared" si="22"/>
        <v>3045436502.835</v>
      </c>
      <c r="H120" s="128">
        <f t="shared" si="22"/>
        <v>37563185</v>
      </c>
      <c r="I120" s="128">
        <f t="shared" si="22"/>
        <v>475664853</v>
      </c>
      <c r="J120" s="128">
        <f t="shared" si="22"/>
        <v>210577567</v>
      </c>
      <c r="K120" s="128">
        <f t="shared" si="22"/>
        <v>723805605</v>
      </c>
      <c r="L120" s="129">
        <f t="shared" si="9"/>
        <v>0.23766892014534161</v>
      </c>
    </row>
    <row r="121" spans="1:12" x14ac:dyDescent="0.25">
      <c r="A121" s="130" t="s">
        <v>518</v>
      </c>
      <c r="B121" s="131"/>
      <c r="C121" s="37">
        <f t="shared" ref="C121:K121" si="23">SUM(C120,C103,C91,C77,C74,C70,C33)</f>
        <v>66107799286.352005</v>
      </c>
      <c r="D121" s="37">
        <f t="shared" si="23"/>
        <v>5195131514.2249994</v>
      </c>
      <c r="E121" s="37">
        <f t="shared" si="23"/>
        <v>48488549994.231804</v>
      </c>
      <c r="F121" s="37">
        <f t="shared" si="23"/>
        <v>14454060098</v>
      </c>
      <c r="G121" s="37">
        <f t="shared" si="23"/>
        <v>68137741606.456802</v>
      </c>
      <c r="H121" s="37">
        <f t="shared" si="23"/>
        <v>1660045427</v>
      </c>
      <c r="I121" s="37">
        <f t="shared" si="23"/>
        <v>20313841541.619999</v>
      </c>
      <c r="J121" s="37">
        <f t="shared" si="23"/>
        <v>6083688084</v>
      </c>
      <c r="K121" s="37">
        <f t="shared" si="23"/>
        <v>28057575052.619999</v>
      </c>
      <c r="L121" s="38">
        <f t="shared" si="9"/>
        <v>0.41177729685659603</v>
      </c>
    </row>
    <row r="122" spans="1:12" x14ac:dyDescent="0.25">
      <c r="A122" s="132" t="s">
        <v>519</v>
      </c>
      <c r="B122" s="107" t="s">
        <v>520</v>
      </c>
      <c r="C122" s="108">
        <v>21100000</v>
      </c>
      <c r="D122" s="108"/>
      <c r="E122" s="108">
        <v>21100000</v>
      </c>
      <c r="F122" s="108"/>
      <c r="G122" s="108">
        <f t="shared" ref="G122:G140" si="24">+D122+E122+F122</f>
        <v>21100000</v>
      </c>
      <c r="H122" s="109"/>
      <c r="I122" s="109">
        <v>10319903</v>
      </c>
      <c r="J122" s="109"/>
      <c r="K122" s="109">
        <f t="shared" ref="K122:K140" si="25">+H122+I122+J122</f>
        <v>10319903</v>
      </c>
      <c r="L122" s="110">
        <f t="shared" si="9"/>
        <v>0.4890949289099526</v>
      </c>
    </row>
    <row r="123" spans="1:12" x14ac:dyDescent="0.25">
      <c r="A123" s="125"/>
      <c r="B123" s="107" t="s">
        <v>521</v>
      </c>
      <c r="C123" s="108">
        <v>1827135272</v>
      </c>
      <c r="D123" s="108">
        <v>2093441626</v>
      </c>
      <c r="E123" s="108">
        <v>12310567</v>
      </c>
      <c r="F123" s="108"/>
      <c r="G123" s="108">
        <f t="shared" si="24"/>
        <v>2105752193</v>
      </c>
      <c r="H123" s="109">
        <v>72015264</v>
      </c>
      <c r="I123" s="109">
        <v>5496634</v>
      </c>
      <c r="J123" s="109"/>
      <c r="K123" s="109">
        <f t="shared" si="25"/>
        <v>77511898</v>
      </c>
      <c r="L123" s="110">
        <f t="shared" si="9"/>
        <v>3.6809600986130848E-2</v>
      </c>
    </row>
    <row r="124" spans="1:12" x14ac:dyDescent="0.25">
      <c r="A124" s="125"/>
      <c r="B124" s="107" t="s">
        <v>522</v>
      </c>
      <c r="C124" s="108">
        <v>91130181</v>
      </c>
      <c r="D124" s="108">
        <v>65500000</v>
      </c>
      <c r="E124" s="108">
        <v>41630181</v>
      </c>
      <c r="F124" s="108"/>
      <c r="G124" s="108">
        <f t="shared" si="24"/>
        <v>107130181</v>
      </c>
      <c r="H124" s="109">
        <v>0</v>
      </c>
      <c r="I124" s="109">
        <v>0</v>
      </c>
      <c r="J124" s="109"/>
      <c r="K124" s="109">
        <f t="shared" si="25"/>
        <v>0</v>
      </c>
      <c r="L124" s="110">
        <f t="shared" si="9"/>
        <v>0</v>
      </c>
    </row>
    <row r="125" spans="1:12" x14ac:dyDescent="0.25">
      <c r="A125" s="125"/>
      <c r="B125" s="107" t="s">
        <v>523</v>
      </c>
      <c r="C125" s="108">
        <v>231830000</v>
      </c>
      <c r="D125" s="108">
        <v>321830000</v>
      </c>
      <c r="E125" s="108"/>
      <c r="F125" s="108"/>
      <c r="G125" s="108">
        <f t="shared" si="24"/>
        <v>321830000</v>
      </c>
      <c r="H125" s="109">
        <v>95182497</v>
      </c>
      <c r="I125" s="109"/>
      <c r="J125" s="109"/>
      <c r="K125" s="109">
        <f t="shared" si="25"/>
        <v>95182497</v>
      </c>
      <c r="L125" s="110">
        <f t="shared" si="9"/>
        <v>0.29575396016530464</v>
      </c>
    </row>
    <row r="126" spans="1:12" x14ac:dyDescent="0.25">
      <c r="A126" s="125"/>
      <c r="B126" s="107" t="s">
        <v>524</v>
      </c>
      <c r="C126" s="108">
        <v>7541007775</v>
      </c>
      <c r="D126" s="108">
        <v>7184548806.0873995</v>
      </c>
      <c r="E126" s="108">
        <v>312995072</v>
      </c>
      <c r="F126" s="108">
        <v>202762040</v>
      </c>
      <c r="G126" s="108">
        <f t="shared" si="24"/>
        <v>7700305918.0873995</v>
      </c>
      <c r="H126" s="109">
        <v>1209198625</v>
      </c>
      <c r="I126" s="109">
        <v>74962780</v>
      </c>
      <c r="J126" s="109">
        <v>0</v>
      </c>
      <c r="K126" s="109">
        <f t="shared" si="25"/>
        <v>1284161405</v>
      </c>
      <c r="L126" s="110">
        <f t="shared" si="9"/>
        <v>0.16676758282857412</v>
      </c>
    </row>
    <row r="127" spans="1:12" x14ac:dyDescent="0.25">
      <c r="A127" s="125"/>
      <c r="B127" s="107" t="s">
        <v>525</v>
      </c>
      <c r="C127" s="108">
        <v>75355000</v>
      </c>
      <c r="D127" s="108"/>
      <c r="E127" s="108">
        <v>75255000</v>
      </c>
      <c r="F127" s="108">
        <v>7600000</v>
      </c>
      <c r="G127" s="108">
        <f t="shared" si="24"/>
        <v>82855000</v>
      </c>
      <c r="H127" s="109"/>
      <c r="I127" s="109">
        <v>3265397</v>
      </c>
      <c r="J127" s="109">
        <v>0</v>
      </c>
      <c r="K127" s="109">
        <f t="shared" si="25"/>
        <v>3265397</v>
      </c>
      <c r="L127" s="110">
        <f t="shared" si="9"/>
        <v>3.9410983042664896E-2</v>
      </c>
    </row>
    <row r="128" spans="1:12" x14ac:dyDescent="0.25">
      <c r="A128" s="125"/>
      <c r="B128" s="107" t="s">
        <v>526</v>
      </c>
      <c r="C128" s="108">
        <v>17900000</v>
      </c>
      <c r="D128" s="108"/>
      <c r="E128" s="108">
        <v>22400000</v>
      </c>
      <c r="F128" s="108"/>
      <c r="G128" s="108">
        <f t="shared" si="24"/>
        <v>22400000</v>
      </c>
      <c r="H128" s="109"/>
      <c r="I128" s="109">
        <v>0</v>
      </c>
      <c r="J128" s="109"/>
      <c r="K128" s="109">
        <f t="shared" si="25"/>
        <v>0</v>
      </c>
      <c r="L128" s="110">
        <f t="shared" si="9"/>
        <v>0</v>
      </c>
    </row>
    <row r="129" spans="1:12" x14ac:dyDescent="0.25">
      <c r="A129" s="125"/>
      <c r="B129" s="107" t="s">
        <v>527</v>
      </c>
      <c r="C129" s="108">
        <v>0</v>
      </c>
      <c r="D129" s="108">
        <v>30000000</v>
      </c>
      <c r="E129" s="108"/>
      <c r="F129" s="108"/>
      <c r="G129" s="108">
        <f t="shared" si="24"/>
        <v>30000000</v>
      </c>
      <c r="H129" s="109">
        <v>0</v>
      </c>
      <c r="I129" s="109"/>
      <c r="J129" s="109"/>
      <c r="K129" s="109">
        <f t="shared" si="25"/>
        <v>0</v>
      </c>
      <c r="L129" s="110">
        <f t="shared" si="9"/>
        <v>0</v>
      </c>
    </row>
    <row r="130" spans="1:12" x14ac:dyDescent="0.25">
      <c r="A130" s="125"/>
      <c r="B130" s="107" t="s">
        <v>528</v>
      </c>
      <c r="C130" s="108">
        <v>0</v>
      </c>
      <c r="D130" s="108">
        <v>480233</v>
      </c>
      <c r="E130" s="108"/>
      <c r="F130" s="108"/>
      <c r="G130" s="108">
        <f t="shared" si="24"/>
        <v>480233</v>
      </c>
      <c r="H130" s="109">
        <v>0</v>
      </c>
      <c r="I130" s="109"/>
      <c r="J130" s="109"/>
      <c r="K130" s="109">
        <f t="shared" si="25"/>
        <v>0</v>
      </c>
      <c r="L130" s="110">
        <f t="shared" si="9"/>
        <v>0</v>
      </c>
    </row>
    <row r="131" spans="1:12" x14ac:dyDescent="0.25">
      <c r="A131" s="125"/>
      <c r="B131" s="107" t="s">
        <v>529</v>
      </c>
      <c r="C131" s="108">
        <v>0</v>
      </c>
      <c r="D131" s="108"/>
      <c r="E131" s="108">
        <v>4701120</v>
      </c>
      <c r="F131" s="108"/>
      <c r="G131" s="108">
        <f t="shared" si="24"/>
        <v>4701120</v>
      </c>
      <c r="H131" s="109"/>
      <c r="I131" s="109">
        <v>4700240</v>
      </c>
      <c r="J131" s="109"/>
      <c r="K131" s="109">
        <f t="shared" si="25"/>
        <v>4700240</v>
      </c>
      <c r="L131" s="110">
        <f t="shared" si="9"/>
        <v>0.99981281056429105</v>
      </c>
    </row>
    <row r="132" spans="1:12" x14ac:dyDescent="0.25">
      <c r="A132" s="125"/>
      <c r="B132" s="107" t="s">
        <v>530</v>
      </c>
      <c r="C132" s="108">
        <v>1610089</v>
      </c>
      <c r="D132" s="108"/>
      <c r="E132" s="108">
        <v>1610089</v>
      </c>
      <c r="F132" s="108"/>
      <c r="G132" s="108">
        <f t="shared" si="24"/>
        <v>1610089</v>
      </c>
      <c r="H132" s="109"/>
      <c r="I132" s="109">
        <v>0</v>
      </c>
      <c r="J132" s="109"/>
      <c r="K132" s="109">
        <f t="shared" si="25"/>
        <v>0</v>
      </c>
      <c r="L132" s="110">
        <f t="shared" si="9"/>
        <v>0</v>
      </c>
    </row>
    <row r="133" spans="1:12" x14ac:dyDescent="0.25">
      <c r="A133" s="125"/>
      <c r="B133" s="107" t="s">
        <v>531</v>
      </c>
      <c r="C133" s="108">
        <v>4843510</v>
      </c>
      <c r="D133" s="108">
        <v>951995</v>
      </c>
      <c r="E133" s="108">
        <v>22802530</v>
      </c>
      <c r="F133" s="108">
        <v>20000</v>
      </c>
      <c r="G133" s="108">
        <f t="shared" si="24"/>
        <v>23774525</v>
      </c>
      <c r="H133" s="109">
        <v>851995</v>
      </c>
      <c r="I133" s="109">
        <v>13176214</v>
      </c>
      <c r="J133" s="109">
        <v>0</v>
      </c>
      <c r="K133" s="109">
        <f t="shared" si="25"/>
        <v>14028209</v>
      </c>
      <c r="L133" s="110">
        <f t="shared" si="9"/>
        <v>0.5900521251213221</v>
      </c>
    </row>
    <row r="134" spans="1:12" x14ac:dyDescent="0.25">
      <c r="A134" s="125"/>
      <c r="B134" s="107" t="s">
        <v>532</v>
      </c>
      <c r="C134" s="108">
        <v>1099511407.8685999</v>
      </c>
      <c r="D134" s="108">
        <v>97398021</v>
      </c>
      <c r="E134" s="108">
        <v>749557641.86859989</v>
      </c>
      <c r="F134" s="108">
        <v>58518487</v>
      </c>
      <c r="G134" s="108">
        <f t="shared" si="24"/>
        <v>905474149.86859989</v>
      </c>
      <c r="H134" s="109">
        <v>25417668</v>
      </c>
      <c r="I134" s="109">
        <v>90765400</v>
      </c>
      <c r="J134" s="109">
        <v>28676031</v>
      </c>
      <c r="K134" s="109">
        <f t="shared" si="25"/>
        <v>144859099</v>
      </c>
      <c r="L134" s="110">
        <f t="shared" si="9"/>
        <v>0.1599814848618501</v>
      </c>
    </row>
    <row r="135" spans="1:12" x14ac:dyDescent="0.25">
      <c r="A135" s="125"/>
      <c r="B135" s="107" t="s">
        <v>533</v>
      </c>
      <c r="C135" s="108">
        <v>773974365.39999998</v>
      </c>
      <c r="D135" s="108">
        <v>480524538</v>
      </c>
      <c r="E135" s="108">
        <v>292524817.39999998</v>
      </c>
      <c r="F135" s="108">
        <v>4979253</v>
      </c>
      <c r="G135" s="108">
        <f t="shared" si="24"/>
        <v>778028608.39999998</v>
      </c>
      <c r="H135" s="109">
        <v>14836677</v>
      </c>
      <c r="I135" s="109">
        <v>37172001</v>
      </c>
      <c r="J135" s="109">
        <v>4595022</v>
      </c>
      <c r="K135" s="109">
        <f t="shared" si="25"/>
        <v>56603700</v>
      </c>
      <c r="L135" s="110">
        <f t="shared" si="9"/>
        <v>7.2752723214644197E-2</v>
      </c>
    </row>
    <row r="136" spans="1:12" x14ac:dyDescent="0.25">
      <c r="A136" s="125"/>
      <c r="B136" s="107" t="s">
        <v>534</v>
      </c>
      <c r="C136" s="108">
        <v>1221266</v>
      </c>
      <c r="D136" s="108">
        <v>1221266</v>
      </c>
      <c r="E136" s="108"/>
      <c r="F136" s="108"/>
      <c r="G136" s="108">
        <f t="shared" si="24"/>
        <v>1221266</v>
      </c>
      <c r="H136" s="109">
        <v>5760</v>
      </c>
      <c r="I136" s="109"/>
      <c r="J136" s="109"/>
      <c r="K136" s="109">
        <f t="shared" si="25"/>
        <v>5760</v>
      </c>
      <c r="L136" s="110">
        <f t="shared" ref="L136:L143" si="26">+K136/G136</f>
        <v>4.7164172260588605E-3</v>
      </c>
    </row>
    <row r="137" spans="1:12" x14ac:dyDescent="0.25">
      <c r="A137" s="125"/>
      <c r="B137" s="107" t="s">
        <v>535</v>
      </c>
      <c r="C137" s="108">
        <v>140325643</v>
      </c>
      <c r="D137" s="108">
        <v>26911091</v>
      </c>
      <c r="E137" s="108">
        <v>11785000</v>
      </c>
      <c r="F137" s="108">
        <v>132863053</v>
      </c>
      <c r="G137" s="108">
        <f t="shared" si="24"/>
        <v>171559144</v>
      </c>
      <c r="H137" s="109">
        <v>18400215</v>
      </c>
      <c r="I137" s="109">
        <v>8652525</v>
      </c>
      <c r="J137" s="109">
        <v>132518624</v>
      </c>
      <c r="K137" s="109">
        <f t="shared" si="25"/>
        <v>159571364</v>
      </c>
      <c r="L137" s="110">
        <f t="shared" si="26"/>
        <v>0.93012450563404536</v>
      </c>
    </row>
    <row r="138" spans="1:12" x14ac:dyDescent="0.25">
      <c r="A138" s="125"/>
      <c r="B138" s="107" t="s">
        <v>536</v>
      </c>
      <c r="C138" s="108">
        <v>308613</v>
      </c>
      <c r="D138" s="108"/>
      <c r="E138" s="108">
        <v>308613</v>
      </c>
      <c r="F138" s="108"/>
      <c r="G138" s="108">
        <f t="shared" si="24"/>
        <v>308613</v>
      </c>
      <c r="H138" s="109"/>
      <c r="I138" s="109">
        <v>0</v>
      </c>
      <c r="J138" s="109"/>
      <c r="K138" s="109">
        <f t="shared" si="25"/>
        <v>0</v>
      </c>
      <c r="L138" s="110">
        <f t="shared" si="26"/>
        <v>0</v>
      </c>
    </row>
    <row r="139" spans="1:12" x14ac:dyDescent="0.25">
      <c r="A139" s="125"/>
      <c r="B139" s="107" t="s">
        <v>537</v>
      </c>
      <c r="C139" s="108">
        <v>39756274</v>
      </c>
      <c r="D139" s="108"/>
      <c r="E139" s="108"/>
      <c r="F139" s="108">
        <v>39756274</v>
      </c>
      <c r="G139" s="108">
        <f t="shared" si="24"/>
        <v>39756274</v>
      </c>
      <c r="H139" s="109"/>
      <c r="I139" s="109"/>
      <c r="J139" s="109">
        <v>19878137</v>
      </c>
      <c r="K139" s="109">
        <f t="shared" si="25"/>
        <v>19878137</v>
      </c>
      <c r="L139" s="110">
        <f t="shared" si="26"/>
        <v>0.5</v>
      </c>
    </row>
    <row r="140" spans="1:12" x14ac:dyDescent="0.25">
      <c r="A140" s="126"/>
      <c r="B140" s="107" t="s">
        <v>538</v>
      </c>
      <c r="C140" s="108">
        <v>36858618</v>
      </c>
      <c r="D140" s="108">
        <v>20310000</v>
      </c>
      <c r="E140" s="108">
        <v>25713509.75</v>
      </c>
      <c r="F140" s="108">
        <v>1400000</v>
      </c>
      <c r="G140" s="108">
        <f t="shared" si="24"/>
        <v>47423509.75</v>
      </c>
      <c r="H140" s="109">
        <v>0</v>
      </c>
      <c r="I140" s="109">
        <v>2731113</v>
      </c>
      <c r="J140" s="109">
        <v>40250</v>
      </c>
      <c r="K140" s="109">
        <f t="shared" si="25"/>
        <v>2771363</v>
      </c>
      <c r="L140" s="110">
        <f t="shared" si="26"/>
        <v>5.8438589100841487E-2</v>
      </c>
    </row>
    <row r="141" spans="1:12" x14ac:dyDescent="0.25">
      <c r="A141" s="133" t="s">
        <v>539</v>
      </c>
      <c r="B141" s="134"/>
      <c r="C141" s="135">
        <f t="shared" ref="C141:K141" si="27">SUM(C122:C140)</f>
        <v>11903868014.268599</v>
      </c>
      <c r="D141" s="135">
        <f t="shared" si="27"/>
        <v>10323117576.087399</v>
      </c>
      <c r="E141" s="135">
        <f t="shared" si="27"/>
        <v>1594694141.0186</v>
      </c>
      <c r="F141" s="135">
        <f t="shared" si="27"/>
        <v>447899107</v>
      </c>
      <c r="G141" s="135">
        <f t="shared" si="27"/>
        <v>12365710824.105997</v>
      </c>
      <c r="H141" s="135">
        <f t="shared" si="27"/>
        <v>1435908701</v>
      </c>
      <c r="I141" s="135">
        <f t="shared" si="27"/>
        <v>251242207</v>
      </c>
      <c r="J141" s="135">
        <f t="shared" si="27"/>
        <v>185708064</v>
      </c>
      <c r="K141" s="135">
        <f t="shared" si="27"/>
        <v>1872858972</v>
      </c>
      <c r="L141" s="136">
        <f t="shared" si="26"/>
        <v>0.15145582802640073</v>
      </c>
    </row>
    <row r="142" spans="1:12" s="122" customFormat="1" x14ac:dyDescent="0.25">
      <c r="A142" s="137" t="s">
        <v>540</v>
      </c>
      <c r="B142" s="115"/>
      <c r="C142" s="116"/>
      <c r="D142" s="138"/>
      <c r="E142" s="116"/>
      <c r="F142" s="116"/>
      <c r="G142" s="139"/>
      <c r="H142" s="116"/>
      <c r="I142" s="140"/>
      <c r="J142" s="116"/>
      <c r="K142" s="141">
        <f>+'[1]Reg.Inst 2023 II TRIM'!F36</f>
        <v>453036998</v>
      </c>
      <c r="L142" s="142"/>
    </row>
    <row r="143" spans="1:12" x14ac:dyDescent="0.25">
      <c r="A143" s="143" t="s">
        <v>10</v>
      </c>
      <c r="B143" s="144"/>
      <c r="C143" s="145">
        <f t="shared" ref="C143:K143" si="28">SUM(C141,C121,C142)</f>
        <v>78011667300.620605</v>
      </c>
      <c r="D143" s="145">
        <f t="shared" si="28"/>
        <v>15518249090.312397</v>
      </c>
      <c r="E143" s="145">
        <f t="shared" si="28"/>
        <v>50083244135.250404</v>
      </c>
      <c r="F143" s="145">
        <f t="shared" si="28"/>
        <v>14901959205</v>
      </c>
      <c r="G143" s="145">
        <f t="shared" si="28"/>
        <v>80503452430.562805</v>
      </c>
      <c r="H143" s="145">
        <f t="shared" si="28"/>
        <v>3095954128</v>
      </c>
      <c r="I143" s="145">
        <f t="shared" si="28"/>
        <v>20565083748.619999</v>
      </c>
      <c r="J143" s="145">
        <f t="shared" si="28"/>
        <v>6269396148</v>
      </c>
      <c r="K143" s="145">
        <f t="shared" si="28"/>
        <v>30383471022.619999</v>
      </c>
      <c r="L143" s="146">
        <f t="shared" si="26"/>
        <v>0.37741823617846532</v>
      </c>
    </row>
  </sheetData>
  <mergeCells count="15">
    <mergeCell ref="A70:B70"/>
    <mergeCell ref="D5:D6"/>
    <mergeCell ref="E5:E6"/>
    <mergeCell ref="F5:F6"/>
    <mergeCell ref="G5:G6"/>
    <mergeCell ref="H5:H6"/>
    <mergeCell ref="I5:I6"/>
    <mergeCell ref="J5:J6"/>
    <mergeCell ref="A1:B3"/>
    <mergeCell ref="A4:B5"/>
    <mergeCell ref="C4:C6"/>
    <mergeCell ref="D4:G4"/>
    <mergeCell ref="H4:K4"/>
    <mergeCell ref="L4:L6"/>
    <mergeCell ref="K5:K6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rowBreaks count="2" manualBreakCount="2">
    <brk id="62" max="11" man="1"/>
    <brk id="103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9"/>
  <sheetViews>
    <sheetView topLeftCell="A6" zoomScaleNormal="100" workbookViewId="0">
      <selection activeCell="C7" sqref="C7:L39"/>
    </sheetView>
  </sheetViews>
  <sheetFormatPr defaultRowHeight="15" x14ac:dyDescent="0.25"/>
  <cols>
    <col min="1" max="1" width="12.140625" customWidth="1"/>
    <col min="2" max="2" width="75" customWidth="1"/>
    <col min="3" max="11" width="16.7109375" customWidth="1"/>
    <col min="12" max="12" width="10.140625" customWidth="1"/>
  </cols>
  <sheetData>
    <row r="1" spans="1:12" s="103" customFormat="1" ht="15.75" x14ac:dyDescent="0.25">
      <c r="A1" s="147"/>
      <c r="B1" s="147"/>
    </row>
    <row r="2" spans="1:12" s="103" customFormat="1" ht="15.75" x14ac:dyDescent="0.25">
      <c r="A2" s="147"/>
      <c r="B2" s="147"/>
    </row>
    <row r="3" spans="1:12" s="103" customFormat="1" ht="18" customHeight="1" x14ac:dyDescent="0.25">
      <c r="A3" s="147"/>
      <c r="B3" s="6"/>
      <c r="C3" s="147"/>
      <c r="D3" s="147"/>
      <c r="E3" s="147"/>
      <c r="F3" s="147"/>
      <c r="G3" s="147"/>
      <c r="H3" s="147"/>
      <c r="I3" s="147"/>
      <c r="J3" s="147"/>
      <c r="K3" s="147"/>
      <c r="L3" s="147"/>
    </row>
    <row r="4" spans="1:12" s="103" customFormat="1" ht="22.5" customHeight="1" x14ac:dyDescent="0.25">
      <c r="B4" s="148"/>
    </row>
    <row r="5" spans="1:12" ht="19.5" customHeight="1" x14ac:dyDescent="0.25">
      <c r="A5" s="149" t="s">
        <v>541</v>
      </c>
      <c r="B5" s="150"/>
      <c r="C5" s="18" t="s">
        <v>392</v>
      </c>
      <c r="D5" s="15" t="s">
        <v>393</v>
      </c>
      <c r="E5" s="16"/>
      <c r="F5" s="16"/>
      <c r="G5" s="17"/>
      <c r="H5" s="15" t="s">
        <v>3</v>
      </c>
      <c r="I5" s="16"/>
      <c r="J5" s="16"/>
      <c r="K5" s="17"/>
      <c r="L5" s="18" t="s">
        <v>4</v>
      </c>
    </row>
    <row r="6" spans="1:12" ht="56.25" customHeight="1" x14ac:dyDescent="0.25">
      <c r="A6" s="151"/>
      <c r="B6" s="152"/>
      <c r="C6" s="28"/>
      <c r="D6" s="153" t="s">
        <v>394</v>
      </c>
      <c r="E6" s="153" t="s">
        <v>395</v>
      </c>
      <c r="F6" s="154" t="s">
        <v>396</v>
      </c>
      <c r="G6" s="153" t="s">
        <v>7</v>
      </c>
      <c r="H6" s="154" t="s">
        <v>394</v>
      </c>
      <c r="I6" s="153" t="s">
        <v>395</v>
      </c>
      <c r="J6" s="154" t="s">
        <v>396</v>
      </c>
      <c r="K6" s="155" t="s">
        <v>7</v>
      </c>
      <c r="L6" s="28"/>
    </row>
    <row r="7" spans="1:12" x14ac:dyDescent="0.25">
      <c r="A7" s="107" t="s">
        <v>14</v>
      </c>
      <c r="B7" s="156" t="s">
        <v>542</v>
      </c>
      <c r="C7" s="157">
        <v>228117974</v>
      </c>
      <c r="D7" s="158"/>
      <c r="E7" s="158">
        <v>228117974</v>
      </c>
      <c r="F7" s="158"/>
      <c r="G7" s="158">
        <f>+D7+E7+F7</f>
        <v>228117974</v>
      </c>
      <c r="H7" s="158"/>
      <c r="I7" s="158">
        <v>119196701</v>
      </c>
      <c r="J7" s="158"/>
      <c r="K7" s="158">
        <f>+H7+I7+J7</f>
        <v>119196701</v>
      </c>
      <c r="L7" s="159">
        <f>+K7/G7</f>
        <v>0.5225221796858498</v>
      </c>
    </row>
    <row r="8" spans="1:12" x14ac:dyDescent="0.25">
      <c r="A8" s="107" t="s">
        <v>20</v>
      </c>
      <c r="B8" s="156" t="s">
        <v>543</v>
      </c>
      <c r="C8" s="157">
        <v>1057071423</v>
      </c>
      <c r="D8" s="158"/>
      <c r="E8" s="158">
        <v>1057071423</v>
      </c>
      <c r="F8" s="158"/>
      <c r="G8" s="158">
        <f t="shared" ref="G8:G37" si="0">+D8+E8+F8</f>
        <v>1057071423</v>
      </c>
      <c r="H8" s="158"/>
      <c r="I8" s="158">
        <v>448839790</v>
      </c>
      <c r="J8" s="158"/>
      <c r="K8" s="158">
        <f t="shared" ref="K8:K37" si="1">+H8+I8+J8</f>
        <v>448839790</v>
      </c>
      <c r="L8" s="159">
        <f t="shared" ref="L8:L39" si="2">+K8/G8</f>
        <v>0.42460687162101063</v>
      </c>
    </row>
    <row r="9" spans="1:12" x14ac:dyDescent="0.25">
      <c r="A9" s="107" t="s">
        <v>26</v>
      </c>
      <c r="B9" s="156" t="s">
        <v>544</v>
      </c>
      <c r="C9" s="157">
        <v>52273534</v>
      </c>
      <c r="D9" s="158"/>
      <c r="E9" s="158">
        <v>52273534</v>
      </c>
      <c r="F9" s="158"/>
      <c r="G9" s="158">
        <f t="shared" si="0"/>
        <v>52273534</v>
      </c>
      <c r="H9" s="158"/>
      <c r="I9" s="158">
        <v>22874632</v>
      </c>
      <c r="J9" s="158"/>
      <c r="K9" s="158">
        <f t="shared" si="1"/>
        <v>22874632</v>
      </c>
      <c r="L9" s="159">
        <f t="shared" si="2"/>
        <v>0.43759490223102193</v>
      </c>
    </row>
    <row r="10" spans="1:12" x14ac:dyDescent="0.25">
      <c r="A10" s="107" t="s">
        <v>36</v>
      </c>
      <c r="B10" s="156" t="s">
        <v>545</v>
      </c>
      <c r="C10" s="157">
        <v>56074098</v>
      </c>
      <c r="D10" s="158"/>
      <c r="E10" s="158">
        <v>58762098</v>
      </c>
      <c r="F10" s="158"/>
      <c r="G10" s="158">
        <f t="shared" si="0"/>
        <v>58762098</v>
      </c>
      <c r="H10" s="158"/>
      <c r="I10" s="158">
        <v>26254060</v>
      </c>
      <c r="J10" s="158"/>
      <c r="K10" s="158">
        <f t="shared" si="1"/>
        <v>26254060</v>
      </c>
      <c r="L10" s="159">
        <f t="shared" si="2"/>
        <v>0.44678561340679157</v>
      </c>
    </row>
    <row r="11" spans="1:12" x14ac:dyDescent="0.25">
      <c r="A11" s="107" t="s">
        <v>70</v>
      </c>
      <c r="B11" s="156" t="s">
        <v>546</v>
      </c>
      <c r="C11" s="157">
        <v>84701500</v>
      </c>
      <c r="D11" s="158"/>
      <c r="E11" s="158">
        <v>84701500</v>
      </c>
      <c r="F11" s="158"/>
      <c r="G11" s="158">
        <f t="shared" si="0"/>
        <v>84701500</v>
      </c>
      <c r="H11" s="158"/>
      <c r="I11" s="158">
        <v>36345761</v>
      </c>
      <c r="J11" s="158"/>
      <c r="K11" s="158">
        <f t="shared" si="1"/>
        <v>36345761</v>
      </c>
      <c r="L11" s="159">
        <f t="shared" si="2"/>
        <v>0.42910410087188539</v>
      </c>
    </row>
    <row r="12" spans="1:12" x14ac:dyDescent="0.25">
      <c r="A12" s="107" t="s">
        <v>78</v>
      </c>
      <c r="B12" s="156" t="s">
        <v>547</v>
      </c>
      <c r="C12" s="157">
        <v>265191743</v>
      </c>
      <c r="D12" s="158"/>
      <c r="E12" s="158">
        <v>267993816</v>
      </c>
      <c r="F12" s="158"/>
      <c r="G12" s="158">
        <f t="shared" si="0"/>
        <v>267993816</v>
      </c>
      <c r="H12" s="158"/>
      <c r="I12" s="158">
        <v>69264737</v>
      </c>
      <c r="J12" s="158"/>
      <c r="K12" s="158">
        <f t="shared" si="1"/>
        <v>69264737</v>
      </c>
      <c r="L12" s="159">
        <f t="shared" si="2"/>
        <v>0.25845647498075103</v>
      </c>
    </row>
    <row r="13" spans="1:12" x14ac:dyDescent="0.25">
      <c r="A13" s="107" t="s">
        <v>548</v>
      </c>
      <c r="B13" s="156" t="s">
        <v>549</v>
      </c>
      <c r="C13" s="157">
        <v>754254202</v>
      </c>
      <c r="D13" s="158"/>
      <c r="E13" s="158">
        <v>754254202</v>
      </c>
      <c r="F13" s="158"/>
      <c r="G13" s="158">
        <f t="shared" si="0"/>
        <v>754254202</v>
      </c>
      <c r="H13" s="158"/>
      <c r="I13" s="158">
        <v>248128607</v>
      </c>
      <c r="J13" s="158"/>
      <c r="K13" s="158">
        <f t="shared" si="1"/>
        <v>248128607</v>
      </c>
      <c r="L13" s="159">
        <f t="shared" si="2"/>
        <v>0.32897212417518623</v>
      </c>
    </row>
    <row r="14" spans="1:12" x14ac:dyDescent="0.25">
      <c r="A14" s="107" t="s">
        <v>550</v>
      </c>
      <c r="B14" s="156" t="s">
        <v>551</v>
      </c>
      <c r="C14" s="157">
        <v>390834320</v>
      </c>
      <c r="D14" s="158"/>
      <c r="E14" s="158">
        <v>390834320</v>
      </c>
      <c r="F14" s="158"/>
      <c r="G14" s="158">
        <f t="shared" si="0"/>
        <v>390834320</v>
      </c>
      <c r="H14" s="158"/>
      <c r="I14" s="158">
        <v>163997195</v>
      </c>
      <c r="J14" s="158"/>
      <c r="K14" s="158">
        <f t="shared" si="1"/>
        <v>163997195</v>
      </c>
      <c r="L14" s="159">
        <f t="shared" si="2"/>
        <v>0.41960796840973436</v>
      </c>
    </row>
    <row r="15" spans="1:12" x14ac:dyDescent="0.25">
      <c r="A15" s="107" t="s">
        <v>88</v>
      </c>
      <c r="B15" s="156" t="s">
        <v>552</v>
      </c>
      <c r="C15" s="157">
        <v>288790509</v>
      </c>
      <c r="D15" s="158"/>
      <c r="E15" s="158">
        <v>118361860</v>
      </c>
      <c r="F15" s="158">
        <v>193584649</v>
      </c>
      <c r="G15" s="158">
        <f t="shared" si="0"/>
        <v>311946509</v>
      </c>
      <c r="H15" s="158"/>
      <c r="I15" s="158">
        <v>34549768</v>
      </c>
      <c r="J15" s="158">
        <v>104357569</v>
      </c>
      <c r="K15" s="158">
        <f t="shared" si="1"/>
        <v>138907337</v>
      </c>
      <c r="L15" s="159">
        <f t="shared" si="2"/>
        <v>0.44529216706188562</v>
      </c>
    </row>
    <row r="16" spans="1:12" x14ac:dyDescent="0.25">
      <c r="A16" s="107" t="s">
        <v>553</v>
      </c>
      <c r="B16" s="156" t="s">
        <v>554</v>
      </c>
      <c r="C16" s="157">
        <v>15651340</v>
      </c>
      <c r="D16" s="158"/>
      <c r="E16" s="158">
        <v>7320000</v>
      </c>
      <c r="F16" s="158">
        <v>8331340</v>
      </c>
      <c r="G16" s="158">
        <f t="shared" si="0"/>
        <v>15651340</v>
      </c>
      <c r="H16" s="158"/>
      <c r="I16" s="158">
        <v>3660000</v>
      </c>
      <c r="J16" s="158">
        <v>3039756</v>
      </c>
      <c r="K16" s="158">
        <f t="shared" si="1"/>
        <v>6699756</v>
      </c>
      <c r="L16" s="159">
        <f t="shared" si="2"/>
        <v>0.42806277289995615</v>
      </c>
    </row>
    <row r="17" spans="1:12" x14ac:dyDescent="0.25">
      <c r="A17" s="107" t="s">
        <v>555</v>
      </c>
      <c r="B17" s="156" t="s">
        <v>556</v>
      </c>
      <c r="C17" s="157">
        <v>245938942</v>
      </c>
      <c r="D17" s="158"/>
      <c r="E17" s="158"/>
      <c r="F17" s="158">
        <v>247938942</v>
      </c>
      <c r="G17" s="158">
        <f t="shared" si="0"/>
        <v>247938942</v>
      </c>
      <c r="H17" s="158"/>
      <c r="I17" s="158"/>
      <c r="J17" s="158">
        <v>91624339</v>
      </c>
      <c r="K17" s="158">
        <f t="shared" si="1"/>
        <v>91624339</v>
      </c>
      <c r="L17" s="159">
        <f t="shared" si="2"/>
        <v>0.36954396215823171</v>
      </c>
    </row>
    <row r="18" spans="1:12" x14ac:dyDescent="0.25">
      <c r="A18" s="107" t="s">
        <v>557</v>
      </c>
      <c r="B18" s="156" t="s">
        <v>558</v>
      </c>
      <c r="C18" s="157">
        <v>482275665</v>
      </c>
      <c r="D18" s="158">
        <v>87650257</v>
      </c>
      <c r="E18" s="158">
        <v>265086222</v>
      </c>
      <c r="F18" s="158">
        <v>143644822</v>
      </c>
      <c r="G18" s="158">
        <f t="shared" si="0"/>
        <v>496381301</v>
      </c>
      <c r="H18" s="158">
        <v>20367944</v>
      </c>
      <c r="I18" s="158">
        <v>80577373</v>
      </c>
      <c r="J18" s="158">
        <v>63732933</v>
      </c>
      <c r="K18" s="158">
        <f t="shared" si="1"/>
        <v>164678250</v>
      </c>
      <c r="L18" s="159">
        <f t="shared" si="2"/>
        <v>0.33175756151217306</v>
      </c>
    </row>
    <row r="19" spans="1:12" x14ac:dyDescent="0.25">
      <c r="A19" s="160" t="s">
        <v>102</v>
      </c>
      <c r="B19" s="156" t="s">
        <v>559</v>
      </c>
      <c r="C19" s="157">
        <v>24688837215.476395</v>
      </c>
      <c r="D19" s="158">
        <v>1081663338.4000001</v>
      </c>
      <c r="E19" s="158">
        <v>13228793647.076397</v>
      </c>
      <c r="F19" s="158">
        <v>10917914924</v>
      </c>
      <c r="G19" s="158">
        <f t="shared" si="0"/>
        <v>25228371909.476395</v>
      </c>
      <c r="H19" s="158">
        <v>355146889</v>
      </c>
      <c r="I19" s="158">
        <v>6206943575</v>
      </c>
      <c r="J19" s="158">
        <v>4579110856</v>
      </c>
      <c r="K19" s="158">
        <f t="shared" si="1"/>
        <v>11141201320</v>
      </c>
      <c r="L19" s="159">
        <f t="shared" si="2"/>
        <v>0.44161396383311963</v>
      </c>
    </row>
    <row r="20" spans="1:12" x14ac:dyDescent="0.25">
      <c r="A20" s="160" t="s">
        <v>120</v>
      </c>
      <c r="B20" s="161" t="s">
        <v>560</v>
      </c>
      <c r="C20" s="157">
        <v>571249968</v>
      </c>
      <c r="D20" s="158"/>
      <c r="E20" s="158">
        <v>555258415</v>
      </c>
      <c r="F20" s="158">
        <v>25378439</v>
      </c>
      <c r="G20" s="158">
        <f t="shared" si="0"/>
        <v>580636854</v>
      </c>
      <c r="H20" s="158"/>
      <c r="I20" s="158">
        <v>73029402</v>
      </c>
      <c r="J20" s="158">
        <v>12766416</v>
      </c>
      <c r="K20" s="158">
        <f t="shared" si="1"/>
        <v>85795818</v>
      </c>
      <c r="L20" s="159">
        <f t="shared" si="2"/>
        <v>0.14776157835823489</v>
      </c>
    </row>
    <row r="21" spans="1:12" x14ac:dyDescent="0.25">
      <c r="A21" s="160" t="s">
        <v>124</v>
      </c>
      <c r="B21" s="161" t="s">
        <v>561</v>
      </c>
      <c r="C21" s="157">
        <v>3258555575.999999</v>
      </c>
      <c r="D21" s="158">
        <v>92345428</v>
      </c>
      <c r="E21" s="158">
        <v>3326154472.9687991</v>
      </c>
      <c r="F21" s="158">
        <v>125634162</v>
      </c>
      <c r="G21" s="158">
        <f t="shared" si="0"/>
        <v>3544134062.9687991</v>
      </c>
      <c r="H21" s="158">
        <v>47910184</v>
      </c>
      <c r="I21" s="158">
        <v>1485326872</v>
      </c>
      <c r="J21" s="158">
        <v>63844917</v>
      </c>
      <c r="K21" s="158">
        <f t="shared" si="1"/>
        <v>1597081973</v>
      </c>
      <c r="L21" s="159">
        <f t="shared" si="2"/>
        <v>0.45062685119258139</v>
      </c>
    </row>
    <row r="22" spans="1:12" x14ac:dyDescent="0.25">
      <c r="A22" s="160" t="s">
        <v>562</v>
      </c>
      <c r="B22" s="161" t="s">
        <v>563</v>
      </c>
      <c r="C22" s="62">
        <v>1466593607</v>
      </c>
      <c r="D22" s="158">
        <v>18750000</v>
      </c>
      <c r="E22" s="158">
        <v>1405672582</v>
      </c>
      <c r="F22" s="158">
        <v>52698151</v>
      </c>
      <c r="G22" s="158">
        <f t="shared" si="0"/>
        <v>1477120733</v>
      </c>
      <c r="H22" s="158">
        <v>1426010</v>
      </c>
      <c r="I22" s="158">
        <v>534251413.62</v>
      </c>
      <c r="J22" s="158">
        <v>20164706</v>
      </c>
      <c r="K22" s="158">
        <f t="shared" si="1"/>
        <v>555842129.62</v>
      </c>
      <c r="L22" s="159">
        <f t="shared" si="2"/>
        <v>0.37630108169363841</v>
      </c>
    </row>
    <row r="23" spans="1:12" x14ac:dyDescent="0.25">
      <c r="A23" s="160" t="s">
        <v>564</v>
      </c>
      <c r="B23" s="161" t="s">
        <v>565</v>
      </c>
      <c r="C23" s="62">
        <v>55267465</v>
      </c>
      <c r="D23" s="158"/>
      <c r="E23" s="158">
        <v>2000000</v>
      </c>
      <c r="F23" s="158">
        <v>55267465</v>
      </c>
      <c r="G23" s="158">
        <f t="shared" si="0"/>
        <v>57267465</v>
      </c>
      <c r="H23" s="158"/>
      <c r="I23" s="158">
        <v>0</v>
      </c>
      <c r="J23" s="158">
        <v>15526296</v>
      </c>
      <c r="K23" s="158">
        <f t="shared" si="1"/>
        <v>15526296</v>
      </c>
      <c r="L23" s="159">
        <f t="shared" si="2"/>
        <v>0.27111896781182826</v>
      </c>
    </row>
    <row r="24" spans="1:12" x14ac:dyDescent="0.25">
      <c r="A24" s="160" t="s">
        <v>566</v>
      </c>
      <c r="B24" s="161" t="s">
        <v>567</v>
      </c>
      <c r="C24" s="62">
        <v>1713913008</v>
      </c>
      <c r="D24" s="158">
        <v>44420426</v>
      </c>
      <c r="E24" s="158">
        <v>1505341076</v>
      </c>
      <c r="F24" s="158">
        <v>164151506</v>
      </c>
      <c r="G24" s="158">
        <f t="shared" si="0"/>
        <v>1713913008</v>
      </c>
      <c r="H24" s="158">
        <v>6360770</v>
      </c>
      <c r="I24" s="158">
        <v>88807347</v>
      </c>
      <c r="J24" s="158">
        <v>76650413</v>
      </c>
      <c r="K24" s="158">
        <f t="shared" si="1"/>
        <v>171818530</v>
      </c>
      <c r="L24" s="159">
        <f t="shared" si="2"/>
        <v>0.10024927122788953</v>
      </c>
    </row>
    <row r="25" spans="1:12" x14ac:dyDescent="0.25">
      <c r="A25" s="160" t="s">
        <v>568</v>
      </c>
      <c r="B25" s="161" t="s">
        <v>569</v>
      </c>
      <c r="C25" s="62">
        <v>41061317</v>
      </c>
      <c r="D25" s="158"/>
      <c r="E25" s="158">
        <v>2200000</v>
      </c>
      <c r="F25" s="158">
        <v>43861317</v>
      </c>
      <c r="G25" s="158">
        <f t="shared" si="0"/>
        <v>46061317</v>
      </c>
      <c r="H25" s="158"/>
      <c r="I25" s="158">
        <v>843261</v>
      </c>
      <c r="J25" s="158">
        <v>20177702</v>
      </c>
      <c r="K25" s="158">
        <f t="shared" si="1"/>
        <v>21020963</v>
      </c>
      <c r="L25" s="159">
        <f t="shared" si="2"/>
        <v>0.45636912639731947</v>
      </c>
    </row>
    <row r="26" spans="1:12" x14ac:dyDescent="0.25">
      <c r="A26" s="160" t="s">
        <v>570</v>
      </c>
      <c r="B26" s="161" t="s">
        <v>571</v>
      </c>
      <c r="C26" s="62">
        <v>3895363913</v>
      </c>
      <c r="D26" s="158">
        <v>747179598</v>
      </c>
      <c r="E26" s="158">
        <v>3098373625</v>
      </c>
      <c r="F26" s="158">
        <v>30143620</v>
      </c>
      <c r="G26" s="158">
        <f t="shared" si="0"/>
        <v>3875696843</v>
      </c>
      <c r="H26" s="158">
        <v>674089563</v>
      </c>
      <c r="I26" s="158">
        <v>1349156910</v>
      </c>
      <c r="J26" s="158">
        <v>13785574</v>
      </c>
      <c r="K26" s="158">
        <f t="shared" si="1"/>
        <v>2037032047</v>
      </c>
      <c r="L26" s="159">
        <f t="shared" si="2"/>
        <v>0.52559117225051755</v>
      </c>
    </row>
    <row r="27" spans="1:12" x14ac:dyDescent="0.25">
      <c r="A27" s="162" t="s">
        <v>572</v>
      </c>
      <c r="B27" s="63" t="s">
        <v>573</v>
      </c>
      <c r="C27" s="62">
        <v>2223636412</v>
      </c>
      <c r="D27" s="158">
        <v>413049152</v>
      </c>
      <c r="E27" s="158">
        <v>1034923858</v>
      </c>
      <c r="F27" s="158">
        <v>790573574</v>
      </c>
      <c r="G27" s="158">
        <f t="shared" si="0"/>
        <v>2238546584</v>
      </c>
      <c r="H27" s="158">
        <v>166057799</v>
      </c>
      <c r="I27" s="158">
        <v>337742148</v>
      </c>
      <c r="J27" s="158">
        <v>382115490</v>
      </c>
      <c r="K27" s="158">
        <f t="shared" si="1"/>
        <v>885915437</v>
      </c>
      <c r="L27" s="159">
        <f t="shared" si="2"/>
        <v>0.39575474700061009</v>
      </c>
    </row>
    <row r="28" spans="1:12" x14ac:dyDescent="0.25">
      <c r="A28" s="162" t="s">
        <v>574</v>
      </c>
      <c r="B28" s="63" t="s">
        <v>575</v>
      </c>
      <c r="C28" s="62">
        <v>436795373</v>
      </c>
      <c r="D28" s="158">
        <v>163900000</v>
      </c>
      <c r="E28" s="158">
        <v>107223314</v>
      </c>
      <c r="F28" s="158">
        <v>165672059</v>
      </c>
      <c r="G28" s="158">
        <f t="shared" si="0"/>
        <v>436795373</v>
      </c>
      <c r="H28" s="158">
        <v>0</v>
      </c>
      <c r="I28" s="158">
        <v>10084924</v>
      </c>
      <c r="J28" s="158">
        <v>52878645</v>
      </c>
      <c r="K28" s="158">
        <f t="shared" si="1"/>
        <v>62963569</v>
      </c>
      <c r="L28" s="159">
        <f t="shared" si="2"/>
        <v>0.14414889188855945</v>
      </c>
    </row>
    <row r="29" spans="1:12" x14ac:dyDescent="0.25">
      <c r="A29" s="162" t="s">
        <v>576</v>
      </c>
      <c r="B29" s="63" t="s">
        <v>577</v>
      </c>
      <c r="C29" s="62">
        <v>10985602114</v>
      </c>
      <c r="D29" s="158">
        <v>412114429</v>
      </c>
      <c r="E29" s="158">
        <v>10083996716.736</v>
      </c>
      <c r="F29" s="158">
        <v>576225982</v>
      </c>
      <c r="G29" s="158">
        <f t="shared" si="0"/>
        <v>11072337127.736</v>
      </c>
      <c r="H29" s="158">
        <v>122417976</v>
      </c>
      <c r="I29" s="158">
        <v>4537588503</v>
      </c>
      <c r="J29" s="158">
        <v>230799546</v>
      </c>
      <c r="K29" s="158">
        <f t="shared" si="1"/>
        <v>4890806025</v>
      </c>
      <c r="L29" s="159">
        <f t="shared" si="2"/>
        <v>0.44171397317271177</v>
      </c>
    </row>
    <row r="30" spans="1:12" x14ac:dyDescent="0.25">
      <c r="A30" s="162" t="s">
        <v>578</v>
      </c>
      <c r="B30" s="63" t="s">
        <v>579</v>
      </c>
      <c r="C30" s="62">
        <v>9605365771.8059998</v>
      </c>
      <c r="D30" s="158">
        <v>2458821018</v>
      </c>
      <c r="E30" s="158">
        <v>7237221800.8059998</v>
      </c>
      <c r="F30" s="158">
        <v>343422030</v>
      </c>
      <c r="G30" s="158">
        <f t="shared" si="0"/>
        <v>10039464848.806</v>
      </c>
      <c r="H30" s="158">
        <v>67506435</v>
      </c>
      <c r="I30" s="158">
        <v>2458986553</v>
      </c>
      <c r="J30" s="158">
        <v>137161606</v>
      </c>
      <c r="K30" s="158">
        <f t="shared" si="1"/>
        <v>2663654594</v>
      </c>
      <c r="L30" s="159">
        <f t="shared" si="2"/>
        <v>0.26531838440739103</v>
      </c>
    </row>
    <row r="31" spans="1:12" s="122" customFormat="1" x14ac:dyDescent="0.25">
      <c r="A31" s="163" t="s">
        <v>580</v>
      </c>
      <c r="B31" s="60" t="s">
        <v>581</v>
      </c>
      <c r="C31" s="62">
        <v>509027789</v>
      </c>
      <c r="D31" s="62">
        <v>58587448</v>
      </c>
      <c r="E31" s="62">
        <v>245044624</v>
      </c>
      <c r="F31" s="62">
        <v>207256084</v>
      </c>
      <c r="G31" s="158">
        <f t="shared" si="0"/>
        <v>510888156</v>
      </c>
      <c r="H31" s="62">
        <v>44435027</v>
      </c>
      <c r="I31" s="62">
        <v>59668102</v>
      </c>
      <c r="J31" s="62">
        <v>96668705</v>
      </c>
      <c r="K31" s="158">
        <f t="shared" si="1"/>
        <v>200771834</v>
      </c>
      <c r="L31" s="111">
        <f t="shared" si="2"/>
        <v>0.39298588476183033</v>
      </c>
    </row>
    <row r="32" spans="1:12" x14ac:dyDescent="0.25">
      <c r="A32" s="162" t="s">
        <v>582</v>
      </c>
      <c r="B32" s="63" t="s">
        <v>583</v>
      </c>
      <c r="C32" s="62">
        <v>1246194999</v>
      </c>
      <c r="D32" s="158">
        <v>387361379.99999994</v>
      </c>
      <c r="E32" s="158">
        <v>1007352925</v>
      </c>
      <c r="F32" s="158">
        <v>126175650</v>
      </c>
      <c r="G32" s="158">
        <f t="shared" si="0"/>
        <v>1520889955</v>
      </c>
      <c r="H32" s="158">
        <v>3377063</v>
      </c>
      <c r="I32" s="158">
        <v>367696203</v>
      </c>
      <c r="J32" s="158">
        <v>41358971</v>
      </c>
      <c r="K32" s="158">
        <f t="shared" si="1"/>
        <v>412432237</v>
      </c>
      <c r="L32" s="159">
        <f t="shared" si="2"/>
        <v>0.2711782240681575</v>
      </c>
    </row>
    <row r="33" spans="1:12" x14ac:dyDescent="0.25">
      <c r="A33" s="162" t="s">
        <v>584</v>
      </c>
      <c r="B33" s="63" t="s">
        <v>585</v>
      </c>
      <c r="C33" s="62">
        <v>3414621052</v>
      </c>
      <c r="D33" s="158">
        <v>2175550280</v>
      </c>
      <c r="E33" s="158">
        <v>1538039019</v>
      </c>
      <c r="F33" s="158">
        <v>128414872</v>
      </c>
      <c r="G33" s="158">
        <f t="shared" si="0"/>
        <v>3842004171</v>
      </c>
      <c r="H33" s="158">
        <v>531007781</v>
      </c>
      <c r="I33" s="158">
        <v>791437980</v>
      </c>
      <c r="J33" s="158">
        <v>53056680</v>
      </c>
      <c r="K33" s="158">
        <f t="shared" si="1"/>
        <v>1375502441</v>
      </c>
      <c r="L33" s="159">
        <f t="shared" si="2"/>
        <v>0.35801690466202257</v>
      </c>
    </row>
    <row r="34" spans="1:12" x14ac:dyDescent="0.25">
      <c r="A34" s="162" t="s">
        <v>586</v>
      </c>
      <c r="B34" s="60" t="s">
        <v>587</v>
      </c>
      <c r="C34" s="62">
        <v>6100993189.8250008</v>
      </c>
      <c r="D34" s="158">
        <v>4819628929.8900003</v>
      </c>
      <c r="E34" s="158">
        <v>1300664375</v>
      </c>
      <c r="F34" s="158">
        <v>292553238</v>
      </c>
      <c r="G34" s="158">
        <f t="shared" si="0"/>
        <v>6412846542.8900003</v>
      </c>
      <c r="H34" s="158">
        <v>559390708</v>
      </c>
      <c r="I34" s="62">
        <v>593239635</v>
      </c>
      <c r="J34" s="158">
        <v>126212967</v>
      </c>
      <c r="K34" s="158">
        <f t="shared" si="1"/>
        <v>1278843310</v>
      </c>
      <c r="L34" s="159">
        <f t="shared" si="2"/>
        <v>0.19941897898958286</v>
      </c>
    </row>
    <row r="35" spans="1:12" x14ac:dyDescent="0.25">
      <c r="A35" s="162" t="s">
        <v>588</v>
      </c>
      <c r="B35" s="63" t="s">
        <v>589</v>
      </c>
      <c r="C35" s="62">
        <v>1497228702.7684</v>
      </c>
      <c r="D35" s="158">
        <v>453364985</v>
      </c>
      <c r="E35" s="158">
        <v>1004342060.9183999</v>
      </c>
      <c r="F35" s="158">
        <v>101221878</v>
      </c>
      <c r="G35" s="158">
        <f t="shared" si="0"/>
        <v>1558928923.9183998</v>
      </c>
      <c r="H35" s="158">
        <v>35944826</v>
      </c>
      <c r="I35" s="158">
        <v>379570263</v>
      </c>
      <c r="J35" s="158">
        <v>38174137</v>
      </c>
      <c r="K35" s="158">
        <f t="shared" si="1"/>
        <v>453689226</v>
      </c>
      <c r="L35" s="159">
        <f t="shared" si="2"/>
        <v>0.29102624182483111</v>
      </c>
    </row>
    <row r="36" spans="1:12" x14ac:dyDescent="0.25">
      <c r="A36" s="162" t="s">
        <v>590</v>
      </c>
      <c r="B36" s="63" t="s">
        <v>591</v>
      </c>
      <c r="C36" s="62">
        <v>2316553031.7448001</v>
      </c>
      <c r="D36" s="158">
        <v>2103862421.0223999</v>
      </c>
      <c r="E36" s="158">
        <v>52233128.744800001</v>
      </c>
      <c r="F36" s="158">
        <v>161894501</v>
      </c>
      <c r="G36" s="158">
        <f t="shared" si="0"/>
        <v>2317990050.7672</v>
      </c>
      <c r="H36" s="158">
        <v>460515153</v>
      </c>
      <c r="I36" s="158">
        <v>9262234</v>
      </c>
      <c r="J36" s="158">
        <v>46187924</v>
      </c>
      <c r="K36" s="158">
        <f t="shared" si="1"/>
        <v>515965311</v>
      </c>
      <c r="L36" s="159">
        <f t="shared" si="2"/>
        <v>0.2225916849078915</v>
      </c>
    </row>
    <row r="37" spans="1:12" x14ac:dyDescent="0.25">
      <c r="A37" s="162" t="s">
        <v>592</v>
      </c>
      <c r="B37" s="63" t="s">
        <v>593</v>
      </c>
      <c r="C37" s="62">
        <v>63631546</v>
      </c>
      <c r="D37" s="158"/>
      <c r="E37" s="158">
        <v>63631546</v>
      </c>
      <c r="F37" s="158"/>
      <c r="G37" s="158">
        <f t="shared" si="0"/>
        <v>63631546</v>
      </c>
      <c r="H37" s="158"/>
      <c r="I37" s="158">
        <v>27759799</v>
      </c>
      <c r="J37" s="158"/>
      <c r="K37" s="158">
        <f t="shared" si="1"/>
        <v>27759799</v>
      </c>
      <c r="L37" s="159">
        <f t="shared" si="2"/>
        <v>0.43625844011396486</v>
      </c>
    </row>
    <row r="38" spans="1:12" s="122" customFormat="1" x14ac:dyDescent="0.25">
      <c r="A38" s="164" t="s">
        <v>540</v>
      </c>
      <c r="B38" s="165"/>
      <c r="C38" s="166"/>
      <c r="D38" s="55"/>
      <c r="E38" s="55"/>
      <c r="F38" s="167"/>
      <c r="G38" s="55"/>
      <c r="H38" s="167"/>
      <c r="I38" s="55"/>
      <c r="J38" s="167"/>
      <c r="K38" s="55">
        <f>+'Mapa II_ Despesas por Economica'!K142</f>
        <v>453036998</v>
      </c>
      <c r="L38" s="56"/>
    </row>
    <row r="39" spans="1:12" x14ac:dyDescent="0.25">
      <c r="A39" s="168" t="s">
        <v>594</v>
      </c>
      <c r="B39" s="169"/>
      <c r="C39" s="170">
        <f>SUM(C7:C38)</f>
        <v>78011667300.62059</v>
      </c>
      <c r="D39" s="170">
        <f t="shared" ref="D39:K39" si="3">SUM(D7:D38)</f>
        <v>15518249090.312401</v>
      </c>
      <c r="E39" s="170">
        <f t="shared" si="3"/>
        <v>50083244135.250397</v>
      </c>
      <c r="F39" s="170">
        <f t="shared" si="3"/>
        <v>14901959205</v>
      </c>
      <c r="G39" s="170">
        <f t="shared" si="3"/>
        <v>80503452430.562775</v>
      </c>
      <c r="H39" s="170">
        <f t="shared" si="3"/>
        <v>3095954128</v>
      </c>
      <c r="I39" s="170">
        <f t="shared" si="3"/>
        <v>20565083748.620003</v>
      </c>
      <c r="J39" s="170">
        <f t="shared" si="3"/>
        <v>6269396148</v>
      </c>
      <c r="K39" s="170">
        <f t="shared" si="3"/>
        <v>30383471022.620003</v>
      </c>
      <c r="L39" s="171">
        <f t="shared" si="2"/>
        <v>0.37741823617846548</v>
      </c>
    </row>
  </sheetData>
  <mergeCells count="7">
    <mergeCell ref="A39:B39"/>
    <mergeCell ref="A5:B6"/>
    <mergeCell ref="C5:C6"/>
    <mergeCell ref="D5:G5"/>
    <mergeCell ref="H5:K5"/>
    <mergeCell ref="L5:L6"/>
    <mergeCell ref="A38:B38"/>
  </mergeCell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95"/>
  <sheetViews>
    <sheetView topLeftCell="B58" zoomScaleNormal="100" workbookViewId="0">
      <selection activeCell="C6" sqref="C6:L95"/>
    </sheetView>
  </sheetViews>
  <sheetFormatPr defaultRowHeight="15" x14ac:dyDescent="0.25"/>
  <cols>
    <col min="1" max="1" width="33.5703125" customWidth="1"/>
    <col min="2" max="2" width="68.140625" customWidth="1"/>
    <col min="3" max="11" width="16.7109375" customWidth="1"/>
    <col min="12" max="12" width="10.85546875" customWidth="1"/>
  </cols>
  <sheetData>
    <row r="1" spans="1:12" s="103" customFormat="1" ht="22.5" customHeight="1" x14ac:dyDescent="0.25">
      <c r="A1" s="99"/>
      <c r="B1" s="99"/>
    </row>
    <row r="2" spans="1:12" s="103" customFormat="1" ht="51.75" customHeight="1" x14ac:dyDescent="0.25">
      <c r="A2" s="101"/>
      <c r="B2" s="101"/>
    </row>
    <row r="3" spans="1:12" s="103" customFormat="1" x14ac:dyDescent="0.25">
      <c r="A3" s="12" t="s">
        <v>595</v>
      </c>
      <c r="B3" s="13"/>
      <c r="C3" s="18" t="s">
        <v>392</v>
      </c>
      <c r="D3" s="15" t="s">
        <v>393</v>
      </c>
      <c r="E3" s="16"/>
      <c r="F3" s="16"/>
      <c r="G3" s="17"/>
      <c r="H3" s="15" t="s">
        <v>3</v>
      </c>
      <c r="I3" s="16"/>
      <c r="J3" s="16"/>
      <c r="K3" s="17"/>
      <c r="L3" s="172" t="s">
        <v>596</v>
      </c>
    </row>
    <row r="4" spans="1:12" x14ac:dyDescent="0.25">
      <c r="A4" s="19"/>
      <c r="B4" s="20"/>
      <c r="C4" s="22"/>
      <c r="D4" s="22" t="s">
        <v>394</v>
      </c>
      <c r="E4" s="173" t="s">
        <v>395</v>
      </c>
      <c r="F4" s="22" t="s">
        <v>396</v>
      </c>
      <c r="G4" s="174" t="s">
        <v>7</v>
      </c>
      <c r="H4" s="22" t="s">
        <v>394</v>
      </c>
      <c r="I4" s="173" t="s">
        <v>395</v>
      </c>
      <c r="J4" s="22" t="s">
        <v>396</v>
      </c>
      <c r="K4" s="175" t="s">
        <v>7</v>
      </c>
      <c r="L4" s="176"/>
    </row>
    <row r="5" spans="1:12" ht="28.5" customHeight="1" x14ac:dyDescent="0.25">
      <c r="A5" s="23"/>
      <c r="B5" s="24"/>
      <c r="C5" s="22"/>
      <c r="D5" s="22"/>
      <c r="E5" s="173"/>
      <c r="F5" s="22"/>
      <c r="G5" s="174"/>
      <c r="H5" s="22"/>
      <c r="I5" s="173"/>
      <c r="J5" s="22"/>
      <c r="K5" s="175"/>
      <c r="L5" s="176"/>
    </row>
    <row r="6" spans="1:12" x14ac:dyDescent="0.25">
      <c r="A6" s="177" t="s">
        <v>597</v>
      </c>
      <c r="B6" s="156" t="s">
        <v>598</v>
      </c>
      <c r="C6" s="178">
        <v>4991317687</v>
      </c>
      <c r="D6" s="179">
        <v>50400000</v>
      </c>
      <c r="E6" s="179">
        <v>4596197364</v>
      </c>
      <c r="F6" s="179">
        <v>390801465</v>
      </c>
      <c r="G6" s="179">
        <f t="shared" ref="G6:G76" si="0">+D6+E6+F6</f>
        <v>5037398829</v>
      </c>
      <c r="H6" s="179">
        <v>0</v>
      </c>
      <c r="I6" s="179">
        <v>2138849498</v>
      </c>
      <c r="J6" s="179">
        <v>185443199</v>
      </c>
      <c r="K6" s="179">
        <f>+H6+I6+J6</f>
        <v>2324292697</v>
      </c>
      <c r="L6" s="180">
        <f>+K6/G6</f>
        <v>0.46140732070273804</v>
      </c>
    </row>
    <row r="7" spans="1:12" x14ac:dyDescent="0.25">
      <c r="A7" s="181"/>
      <c r="B7" s="156" t="s">
        <v>599</v>
      </c>
      <c r="C7" s="178">
        <v>4155378685</v>
      </c>
      <c r="D7" s="179">
        <v>88161890</v>
      </c>
      <c r="E7" s="179">
        <v>804835571</v>
      </c>
      <c r="F7" s="179">
        <v>3128430327</v>
      </c>
      <c r="G7" s="179">
        <f t="shared" si="0"/>
        <v>4021427788</v>
      </c>
      <c r="H7" s="179">
        <v>55319037</v>
      </c>
      <c r="I7" s="179">
        <v>358899787</v>
      </c>
      <c r="J7" s="179">
        <v>900283760</v>
      </c>
      <c r="K7" s="179">
        <f t="shared" ref="K7:K16" si="1">+H7+I7+J7</f>
        <v>1314502584</v>
      </c>
      <c r="L7" s="180">
        <f t="shared" ref="L7:L70" si="2">+K7/G7</f>
        <v>0.32687459611297637</v>
      </c>
    </row>
    <row r="8" spans="1:12" x14ac:dyDescent="0.25">
      <c r="A8" s="181"/>
      <c r="B8" s="156" t="s">
        <v>600</v>
      </c>
      <c r="C8" s="178">
        <v>1696130152</v>
      </c>
      <c r="D8" s="179">
        <v>28420426</v>
      </c>
      <c r="E8" s="179">
        <v>1499547572</v>
      </c>
      <c r="F8" s="179">
        <v>168162154</v>
      </c>
      <c r="G8" s="179">
        <f t="shared" si="0"/>
        <v>1696130152</v>
      </c>
      <c r="H8" s="179">
        <v>852119</v>
      </c>
      <c r="I8" s="179">
        <v>88807347</v>
      </c>
      <c r="J8" s="179">
        <v>78589316</v>
      </c>
      <c r="K8" s="179">
        <f t="shared" si="1"/>
        <v>168248782</v>
      </c>
      <c r="L8" s="180">
        <f t="shared" si="2"/>
        <v>9.9195678941034468E-2</v>
      </c>
    </row>
    <row r="9" spans="1:12" x14ac:dyDescent="0.25">
      <c r="A9" s="181"/>
      <c r="B9" s="156" t="s">
        <v>601</v>
      </c>
      <c r="C9" s="178">
        <v>37207380</v>
      </c>
      <c r="D9" s="179"/>
      <c r="E9" s="179">
        <v>4385515</v>
      </c>
      <c r="F9" s="179">
        <v>32079865</v>
      </c>
      <c r="G9" s="179">
        <f t="shared" si="0"/>
        <v>36465380</v>
      </c>
      <c r="H9" s="179"/>
      <c r="I9" s="179">
        <v>358350</v>
      </c>
      <c r="J9" s="179">
        <v>11813617</v>
      </c>
      <c r="K9" s="179">
        <f t="shared" si="1"/>
        <v>12171967</v>
      </c>
      <c r="L9" s="180">
        <f t="shared" si="2"/>
        <v>0.33379515035905288</v>
      </c>
    </row>
    <row r="10" spans="1:12" x14ac:dyDescent="0.25">
      <c r="A10" s="181"/>
      <c r="B10" s="182" t="s">
        <v>602</v>
      </c>
      <c r="C10" s="178">
        <v>594457644.27639997</v>
      </c>
      <c r="D10" s="179"/>
      <c r="E10" s="179">
        <v>774275040.27639997</v>
      </c>
      <c r="F10" s="179"/>
      <c r="G10" s="179">
        <f t="shared" si="0"/>
        <v>774275040.27639997</v>
      </c>
      <c r="H10" s="179"/>
      <c r="I10" s="179">
        <v>240966519</v>
      </c>
      <c r="J10" s="179"/>
      <c r="K10" s="179">
        <f t="shared" si="1"/>
        <v>240966519</v>
      </c>
      <c r="L10" s="180">
        <f t="shared" si="2"/>
        <v>0.31121566170333992</v>
      </c>
    </row>
    <row r="11" spans="1:12" x14ac:dyDescent="0.25">
      <c r="A11" s="181"/>
      <c r="B11" s="183" t="s">
        <v>603</v>
      </c>
      <c r="C11" s="178">
        <v>369771057</v>
      </c>
      <c r="D11" s="179">
        <v>9500000</v>
      </c>
      <c r="E11" s="179">
        <v>208549540</v>
      </c>
      <c r="F11" s="179">
        <v>204055517</v>
      </c>
      <c r="G11" s="179">
        <f t="shared" si="0"/>
        <v>422105057</v>
      </c>
      <c r="H11" s="179">
        <v>1201870</v>
      </c>
      <c r="I11" s="179">
        <v>67428191</v>
      </c>
      <c r="J11" s="179">
        <v>77677733</v>
      </c>
      <c r="K11" s="179">
        <f t="shared" si="1"/>
        <v>146307794</v>
      </c>
      <c r="L11" s="180">
        <f t="shared" si="2"/>
        <v>0.3466146438515661</v>
      </c>
    </row>
    <row r="12" spans="1:12" x14ac:dyDescent="0.25">
      <c r="A12" s="181"/>
      <c r="B12" s="156" t="s">
        <v>604</v>
      </c>
      <c r="C12" s="178">
        <v>216316142</v>
      </c>
      <c r="D12" s="179">
        <v>162012152</v>
      </c>
      <c r="E12" s="179">
        <v>14705220</v>
      </c>
      <c r="F12" s="179">
        <v>42303990</v>
      </c>
      <c r="G12" s="179">
        <f t="shared" si="0"/>
        <v>219021362</v>
      </c>
      <c r="H12" s="179">
        <v>3634787</v>
      </c>
      <c r="I12" s="179">
        <v>2137864</v>
      </c>
      <c r="J12" s="179">
        <v>18802603</v>
      </c>
      <c r="K12" s="179">
        <f t="shared" si="1"/>
        <v>24575254</v>
      </c>
      <c r="L12" s="180">
        <f t="shared" si="2"/>
        <v>0.11220482685154702</v>
      </c>
    </row>
    <row r="13" spans="1:12" x14ac:dyDescent="0.25">
      <c r="A13" s="181"/>
      <c r="B13" s="156" t="s">
        <v>605</v>
      </c>
      <c r="C13" s="178">
        <v>0</v>
      </c>
      <c r="D13" s="179"/>
      <c r="E13" s="179">
        <v>2000000</v>
      </c>
      <c r="F13" s="179"/>
      <c r="G13" s="179">
        <f t="shared" si="0"/>
        <v>2000000</v>
      </c>
      <c r="H13" s="179"/>
      <c r="I13" s="179">
        <v>0</v>
      </c>
      <c r="J13" s="179"/>
      <c r="K13" s="179">
        <f t="shared" si="1"/>
        <v>0</v>
      </c>
      <c r="L13" s="180">
        <f t="shared" si="2"/>
        <v>0</v>
      </c>
    </row>
    <row r="14" spans="1:12" x14ac:dyDescent="0.25">
      <c r="A14" s="181"/>
      <c r="B14" s="156" t="s">
        <v>606</v>
      </c>
      <c r="C14" s="178">
        <v>1031792619</v>
      </c>
      <c r="D14" s="179">
        <v>373860189</v>
      </c>
      <c r="E14" s="179">
        <v>219774137</v>
      </c>
      <c r="F14" s="179">
        <v>359581294</v>
      </c>
      <c r="G14" s="179">
        <f t="shared" si="0"/>
        <v>953215620</v>
      </c>
      <c r="H14" s="179">
        <v>194232235</v>
      </c>
      <c r="I14" s="179">
        <v>21903967</v>
      </c>
      <c r="J14" s="179">
        <v>138500317</v>
      </c>
      <c r="K14" s="179">
        <f t="shared" si="1"/>
        <v>354636519</v>
      </c>
      <c r="L14" s="180">
        <f t="shared" si="2"/>
        <v>0.37204228671787815</v>
      </c>
    </row>
    <row r="15" spans="1:12" x14ac:dyDescent="0.25">
      <c r="A15" s="181"/>
      <c r="B15" s="156" t="s">
        <v>607</v>
      </c>
      <c r="C15" s="178">
        <v>5875432527</v>
      </c>
      <c r="D15" s="179"/>
      <c r="E15" s="179"/>
      <c r="F15" s="179">
        <v>5875432527</v>
      </c>
      <c r="G15" s="179">
        <f t="shared" si="0"/>
        <v>5875432527</v>
      </c>
      <c r="H15" s="179"/>
      <c r="I15" s="179"/>
      <c r="J15" s="179">
        <v>3169011079</v>
      </c>
      <c r="K15" s="179">
        <f t="shared" si="1"/>
        <v>3169011079</v>
      </c>
      <c r="L15" s="180">
        <f t="shared" si="2"/>
        <v>0.53936643207748647</v>
      </c>
    </row>
    <row r="16" spans="1:12" x14ac:dyDescent="0.25">
      <c r="A16" s="184"/>
      <c r="B16" s="156" t="s">
        <v>608</v>
      </c>
      <c r="C16" s="178">
        <v>1055367493</v>
      </c>
      <c r="D16" s="179"/>
      <c r="E16" s="179">
        <v>627675087</v>
      </c>
      <c r="F16" s="179">
        <v>426716986</v>
      </c>
      <c r="G16" s="179">
        <f t="shared" si="0"/>
        <v>1054392073</v>
      </c>
      <c r="H16" s="179"/>
      <c r="I16" s="179">
        <v>297588880</v>
      </c>
      <c r="J16" s="179">
        <v>1041335</v>
      </c>
      <c r="K16" s="179">
        <f t="shared" si="1"/>
        <v>298630215</v>
      </c>
      <c r="L16" s="180">
        <f t="shared" si="2"/>
        <v>0.28322501908642478</v>
      </c>
    </row>
    <row r="17" spans="1:12" x14ac:dyDescent="0.25">
      <c r="A17" s="185" t="s">
        <v>609</v>
      </c>
      <c r="B17" s="182"/>
      <c r="C17" s="186">
        <f>SUM(C6:C16)</f>
        <v>20023171386.276398</v>
      </c>
      <c r="D17" s="186">
        <f t="shared" ref="D17:K17" si="3">SUM(D6:D16)</f>
        <v>712354657</v>
      </c>
      <c r="E17" s="186">
        <f t="shared" si="3"/>
        <v>8751945046.2763996</v>
      </c>
      <c r="F17" s="186">
        <f t="shared" si="3"/>
        <v>10627564125</v>
      </c>
      <c r="G17" s="186">
        <f t="shared" si="3"/>
        <v>20091863828.276398</v>
      </c>
      <c r="H17" s="186">
        <f t="shared" si="3"/>
        <v>255240048</v>
      </c>
      <c r="I17" s="186">
        <f t="shared" si="3"/>
        <v>3216940403</v>
      </c>
      <c r="J17" s="186">
        <f t="shared" si="3"/>
        <v>4581162959</v>
      </c>
      <c r="K17" s="186">
        <f t="shared" si="3"/>
        <v>8053343410</v>
      </c>
      <c r="L17" s="187">
        <f t="shared" si="2"/>
        <v>0.40082609950133558</v>
      </c>
    </row>
    <row r="18" spans="1:12" x14ac:dyDescent="0.25">
      <c r="A18" s="177" t="s">
        <v>610</v>
      </c>
      <c r="B18" s="156" t="s">
        <v>611</v>
      </c>
      <c r="C18" s="178">
        <v>1302680039</v>
      </c>
      <c r="D18" s="179">
        <v>18750000</v>
      </c>
      <c r="E18" s="179">
        <v>1227875008</v>
      </c>
      <c r="F18" s="179">
        <v>50882769</v>
      </c>
      <c r="G18" s="179">
        <f t="shared" si="0"/>
        <v>1297507777</v>
      </c>
      <c r="H18" s="179">
        <v>1426010</v>
      </c>
      <c r="I18" s="179">
        <v>528260667</v>
      </c>
      <c r="J18" s="179">
        <v>20164706</v>
      </c>
      <c r="K18" s="179">
        <f t="shared" ref="K18:K20" si="4">+H18+I18+J18</f>
        <v>549851383</v>
      </c>
      <c r="L18" s="180">
        <f t="shared" si="2"/>
        <v>0.42377501911497212</v>
      </c>
    </row>
    <row r="19" spans="1:12" x14ac:dyDescent="0.25">
      <c r="A19" s="181"/>
      <c r="B19" s="156" t="s">
        <v>612</v>
      </c>
      <c r="C19" s="178">
        <v>49964115</v>
      </c>
      <c r="D19" s="179"/>
      <c r="E19" s="179">
        <v>49964115</v>
      </c>
      <c r="F19" s="179"/>
      <c r="G19" s="179">
        <f t="shared" si="0"/>
        <v>49964115</v>
      </c>
      <c r="H19" s="179"/>
      <c r="I19" s="179">
        <v>14150482</v>
      </c>
      <c r="J19" s="179"/>
      <c r="K19" s="179">
        <f t="shared" si="4"/>
        <v>14150482</v>
      </c>
      <c r="L19" s="180">
        <f t="shared" si="2"/>
        <v>0.28321290189969339</v>
      </c>
    </row>
    <row r="20" spans="1:12" x14ac:dyDescent="0.25">
      <c r="A20" s="184"/>
      <c r="B20" s="156" t="s">
        <v>613</v>
      </c>
      <c r="C20" s="178">
        <v>158556320</v>
      </c>
      <c r="D20" s="179"/>
      <c r="E20" s="179">
        <v>172440326</v>
      </c>
      <c r="F20" s="179">
        <v>1815382</v>
      </c>
      <c r="G20" s="179">
        <f t="shared" si="0"/>
        <v>174255708</v>
      </c>
      <c r="H20" s="179"/>
      <c r="I20" s="179">
        <v>4090726.620000001</v>
      </c>
      <c r="J20" s="179">
        <v>0</v>
      </c>
      <c r="K20" s="179">
        <f t="shared" si="4"/>
        <v>4090726.620000001</v>
      </c>
      <c r="L20" s="180">
        <f t="shared" si="2"/>
        <v>2.347542394421881E-2</v>
      </c>
    </row>
    <row r="21" spans="1:12" x14ac:dyDescent="0.25">
      <c r="A21" s="185" t="s">
        <v>614</v>
      </c>
      <c r="B21" s="182"/>
      <c r="C21" s="188">
        <f t="shared" ref="C21:K21" si="5">SUM(C18:C20)</f>
        <v>1511200474</v>
      </c>
      <c r="D21" s="188">
        <f t="shared" si="5"/>
        <v>18750000</v>
      </c>
      <c r="E21" s="188">
        <f t="shared" si="5"/>
        <v>1450279449</v>
      </c>
      <c r="F21" s="188">
        <f t="shared" si="5"/>
        <v>52698151</v>
      </c>
      <c r="G21" s="188">
        <f t="shared" si="5"/>
        <v>1521727600</v>
      </c>
      <c r="H21" s="188">
        <f t="shared" si="5"/>
        <v>1426010</v>
      </c>
      <c r="I21" s="188">
        <f t="shared" si="5"/>
        <v>546501875.62</v>
      </c>
      <c r="J21" s="188">
        <f t="shared" si="5"/>
        <v>20164706</v>
      </c>
      <c r="K21" s="188">
        <f t="shared" si="5"/>
        <v>568092591.62</v>
      </c>
      <c r="L21" s="189">
        <f t="shared" si="2"/>
        <v>0.37332081748402279</v>
      </c>
    </row>
    <row r="22" spans="1:12" x14ac:dyDescent="0.25">
      <c r="A22" s="177" t="s">
        <v>615</v>
      </c>
      <c r="B22" s="190" t="s">
        <v>616</v>
      </c>
      <c r="C22" s="178">
        <v>2922146245</v>
      </c>
      <c r="D22" s="179"/>
      <c r="E22" s="179">
        <v>2902479175</v>
      </c>
      <c r="F22" s="179"/>
      <c r="G22" s="179">
        <f t="shared" si="0"/>
        <v>2902479175</v>
      </c>
      <c r="H22" s="179"/>
      <c r="I22" s="179">
        <v>1281167634</v>
      </c>
      <c r="J22" s="179"/>
      <c r="K22" s="179">
        <f t="shared" ref="K22:K26" si="6">+H22+I22+J22</f>
        <v>1281167634</v>
      </c>
      <c r="L22" s="180">
        <f t="shared" si="2"/>
        <v>0.44140459130081444</v>
      </c>
    </row>
    <row r="23" spans="1:12" x14ac:dyDescent="0.25">
      <c r="A23" s="181"/>
      <c r="B23" s="190" t="s">
        <v>617</v>
      </c>
      <c r="C23" s="178">
        <v>1521766803</v>
      </c>
      <c r="D23" s="179">
        <v>40662084</v>
      </c>
      <c r="E23" s="179">
        <v>1236345415</v>
      </c>
      <c r="F23" s="179">
        <v>244879304</v>
      </c>
      <c r="G23" s="179">
        <f t="shared" si="0"/>
        <v>1521886803</v>
      </c>
      <c r="H23" s="179">
        <v>7974570</v>
      </c>
      <c r="I23" s="179">
        <v>444996398</v>
      </c>
      <c r="J23" s="179">
        <v>115087815</v>
      </c>
      <c r="K23" s="179">
        <f t="shared" si="6"/>
        <v>568058783</v>
      </c>
      <c r="L23" s="180">
        <f t="shared" si="2"/>
        <v>0.37325954984314297</v>
      </c>
    </row>
    <row r="24" spans="1:12" x14ac:dyDescent="0.25">
      <c r="A24" s="181"/>
      <c r="B24" s="190" t="s">
        <v>618</v>
      </c>
      <c r="C24" s="178">
        <v>467804680</v>
      </c>
      <c r="D24" s="179">
        <v>61196647</v>
      </c>
      <c r="E24" s="179">
        <v>137072810</v>
      </c>
      <c r="F24" s="179">
        <v>261217591</v>
      </c>
      <c r="G24" s="179">
        <f t="shared" si="0"/>
        <v>459487048</v>
      </c>
      <c r="H24" s="179">
        <v>0</v>
      </c>
      <c r="I24" s="179">
        <v>29387392</v>
      </c>
      <c r="J24" s="179">
        <v>159678828</v>
      </c>
      <c r="K24" s="179">
        <f t="shared" si="6"/>
        <v>189066220</v>
      </c>
      <c r="L24" s="180">
        <f t="shared" si="2"/>
        <v>0.41147235993472442</v>
      </c>
    </row>
    <row r="25" spans="1:12" x14ac:dyDescent="0.25">
      <c r="A25" s="181"/>
      <c r="B25" s="190" t="s">
        <v>619</v>
      </c>
      <c r="C25" s="178">
        <v>729782229</v>
      </c>
      <c r="D25" s="179">
        <v>711555217</v>
      </c>
      <c r="E25" s="179">
        <v>18227012</v>
      </c>
      <c r="F25" s="179"/>
      <c r="G25" s="179">
        <f t="shared" si="0"/>
        <v>729782229</v>
      </c>
      <c r="H25" s="179">
        <v>661315515</v>
      </c>
      <c r="I25" s="179">
        <v>3162858</v>
      </c>
      <c r="J25" s="179"/>
      <c r="K25" s="179">
        <f t="shared" si="6"/>
        <v>664478373</v>
      </c>
      <c r="L25" s="180">
        <f t="shared" si="2"/>
        <v>0.91051596845611871</v>
      </c>
    </row>
    <row r="26" spans="1:12" x14ac:dyDescent="0.25">
      <c r="A26" s="184"/>
      <c r="B26" s="190" t="s">
        <v>620</v>
      </c>
      <c r="C26" s="178">
        <v>802510262</v>
      </c>
      <c r="D26" s="179">
        <v>36583176</v>
      </c>
      <c r="E26" s="179">
        <v>638524254</v>
      </c>
      <c r="F26" s="179">
        <v>138066817</v>
      </c>
      <c r="G26" s="179">
        <f t="shared" si="0"/>
        <v>813174247</v>
      </c>
      <c r="H26" s="179">
        <v>12751097</v>
      </c>
      <c r="I26" s="179">
        <v>256814517</v>
      </c>
      <c r="J26" s="179">
        <v>50436694</v>
      </c>
      <c r="K26" s="179">
        <f t="shared" si="6"/>
        <v>320002308</v>
      </c>
      <c r="L26" s="180">
        <f t="shared" si="2"/>
        <v>0.39352243283720223</v>
      </c>
    </row>
    <row r="27" spans="1:12" x14ac:dyDescent="0.25">
      <c r="A27" s="185" t="s">
        <v>621</v>
      </c>
      <c r="B27" s="182"/>
      <c r="C27" s="188">
        <f t="shared" ref="C27:K27" si="7">SUM(C22:C26)</f>
        <v>6444010219</v>
      </c>
      <c r="D27" s="188">
        <f t="shared" si="7"/>
        <v>849997124</v>
      </c>
      <c r="E27" s="188">
        <f t="shared" si="7"/>
        <v>4932648666</v>
      </c>
      <c r="F27" s="188">
        <f t="shared" si="7"/>
        <v>644163712</v>
      </c>
      <c r="G27" s="188">
        <f t="shared" si="7"/>
        <v>6426809502</v>
      </c>
      <c r="H27" s="188">
        <f t="shared" si="7"/>
        <v>682041182</v>
      </c>
      <c r="I27" s="188">
        <f t="shared" si="7"/>
        <v>2015528799</v>
      </c>
      <c r="J27" s="188">
        <f t="shared" si="7"/>
        <v>325203337</v>
      </c>
      <c r="K27" s="188">
        <f t="shared" si="7"/>
        <v>3022773318</v>
      </c>
      <c r="L27" s="189">
        <f t="shared" si="2"/>
        <v>0.47033809187269732</v>
      </c>
    </row>
    <row r="28" spans="1:12" x14ac:dyDescent="0.25">
      <c r="A28" s="177" t="s">
        <v>622</v>
      </c>
      <c r="B28" s="190" t="s">
        <v>623</v>
      </c>
      <c r="C28" s="178">
        <v>65112695</v>
      </c>
      <c r="D28" s="179">
        <v>15757600</v>
      </c>
      <c r="E28" s="179">
        <v>70125518</v>
      </c>
      <c r="F28" s="179"/>
      <c r="G28" s="179">
        <f t="shared" si="0"/>
        <v>85883118</v>
      </c>
      <c r="H28" s="179">
        <v>4484148</v>
      </c>
      <c r="I28" s="179">
        <v>24116559</v>
      </c>
      <c r="J28" s="179"/>
      <c r="K28" s="179">
        <f t="shared" ref="K28:K91" si="8">+H28+I28+J28</f>
        <v>28600707</v>
      </c>
      <c r="L28" s="180">
        <f t="shared" si="2"/>
        <v>0.33301896421599414</v>
      </c>
    </row>
    <row r="29" spans="1:12" x14ac:dyDescent="0.25">
      <c r="A29" s="181"/>
      <c r="B29" s="190" t="s">
        <v>624</v>
      </c>
      <c r="C29" s="178">
        <v>569544255.79999995</v>
      </c>
      <c r="D29" s="179">
        <v>42184480</v>
      </c>
      <c r="E29" s="179">
        <v>637161043.79999995</v>
      </c>
      <c r="F29" s="179">
        <v>76524627</v>
      </c>
      <c r="G29" s="179">
        <f t="shared" si="0"/>
        <v>755870150.79999995</v>
      </c>
      <c r="H29" s="179">
        <v>345767</v>
      </c>
      <c r="I29" s="179">
        <v>176215529</v>
      </c>
      <c r="J29" s="179">
        <v>35237042</v>
      </c>
      <c r="K29" s="179">
        <f t="shared" si="8"/>
        <v>211798338</v>
      </c>
      <c r="L29" s="180">
        <f t="shared" si="2"/>
        <v>0.2802046591942231</v>
      </c>
    </row>
    <row r="30" spans="1:12" x14ac:dyDescent="0.25">
      <c r="A30" s="181"/>
      <c r="B30" s="190" t="s">
        <v>625</v>
      </c>
      <c r="C30" s="178">
        <v>1320922226</v>
      </c>
      <c r="D30" s="179">
        <v>875600838</v>
      </c>
      <c r="E30" s="179">
        <v>627623811</v>
      </c>
      <c r="F30" s="179">
        <v>113025114</v>
      </c>
      <c r="G30" s="179">
        <f t="shared" si="0"/>
        <v>1616249763</v>
      </c>
      <c r="H30" s="179">
        <v>137615134</v>
      </c>
      <c r="I30" s="179">
        <v>239170970</v>
      </c>
      <c r="J30" s="179">
        <v>55989732</v>
      </c>
      <c r="K30" s="179">
        <f t="shared" si="8"/>
        <v>432775836</v>
      </c>
      <c r="L30" s="180">
        <f t="shared" si="2"/>
        <v>0.26776544436839</v>
      </c>
    </row>
    <row r="31" spans="1:12" x14ac:dyDescent="0.25">
      <c r="A31" s="181"/>
      <c r="B31" s="190" t="s">
        <v>626</v>
      </c>
      <c r="C31" s="178">
        <v>28495564</v>
      </c>
      <c r="D31" s="179"/>
      <c r="E31" s="179">
        <v>28495564</v>
      </c>
      <c r="F31" s="179"/>
      <c r="G31" s="179">
        <f t="shared" si="0"/>
        <v>28495564</v>
      </c>
      <c r="H31" s="179"/>
      <c r="I31" s="179">
        <v>8653432</v>
      </c>
      <c r="J31" s="179"/>
      <c r="K31" s="179">
        <f t="shared" si="8"/>
        <v>8653432</v>
      </c>
      <c r="L31" s="180">
        <f t="shared" si="2"/>
        <v>0.3036764599570656</v>
      </c>
    </row>
    <row r="32" spans="1:12" x14ac:dyDescent="0.25">
      <c r="A32" s="181"/>
      <c r="B32" s="190" t="s">
        <v>627</v>
      </c>
      <c r="C32" s="178">
        <v>371055174</v>
      </c>
      <c r="D32" s="179">
        <v>68222904</v>
      </c>
      <c r="E32" s="179">
        <v>302230900</v>
      </c>
      <c r="F32" s="179">
        <v>58267736</v>
      </c>
      <c r="G32" s="179">
        <f t="shared" si="0"/>
        <v>428721540</v>
      </c>
      <c r="H32" s="179">
        <v>5579178</v>
      </c>
      <c r="I32" s="179">
        <v>113171107</v>
      </c>
      <c r="J32" s="179">
        <v>23341132</v>
      </c>
      <c r="K32" s="179">
        <f t="shared" si="8"/>
        <v>142091417</v>
      </c>
      <c r="L32" s="180">
        <f t="shared" si="2"/>
        <v>0.33143055280124251</v>
      </c>
    </row>
    <row r="33" spans="1:12" x14ac:dyDescent="0.25">
      <c r="A33" s="181"/>
      <c r="B33" s="190" t="s">
        <v>628</v>
      </c>
      <c r="C33" s="178">
        <v>0</v>
      </c>
      <c r="D33" s="179"/>
      <c r="E33" s="179">
        <v>2504000</v>
      </c>
      <c r="F33" s="179"/>
      <c r="G33" s="179">
        <f t="shared" si="0"/>
        <v>2504000</v>
      </c>
      <c r="H33" s="179"/>
      <c r="I33" s="179">
        <v>2048800</v>
      </c>
      <c r="J33" s="179"/>
      <c r="K33" s="179">
        <f t="shared" si="8"/>
        <v>2048800</v>
      </c>
      <c r="L33" s="180">
        <f t="shared" si="2"/>
        <v>0.81821086261980835</v>
      </c>
    </row>
    <row r="34" spans="1:12" x14ac:dyDescent="0.25">
      <c r="A34" s="181"/>
      <c r="B34" s="190" t="s">
        <v>629</v>
      </c>
      <c r="C34" s="178">
        <v>0</v>
      </c>
      <c r="D34" s="179"/>
      <c r="E34" s="179"/>
      <c r="F34" s="179"/>
      <c r="G34" s="179">
        <f t="shared" si="0"/>
        <v>0</v>
      </c>
      <c r="H34" s="179"/>
      <c r="I34" s="179"/>
      <c r="J34" s="179"/>
      <c r="K34" s="179">
        <f t="shared" si="8"/>
        <v>0</v>
      </c>
      <c r="L34" s="180">
        <v>0</v>
      </c>
    </row>
    <row r="35" spans="1:12" x14ac:dyDescent="0.25">
      <c r="A35" s="181"/>
      <c r="B35" s="190" t="s">
        <v>630</v>
      </c>
      <c r="C35" s="178">
        <v>183795874</v>
      </c>
      <c r="D35" s="179">
        <v>137042965</v>
      </c>
      <c r="E35" s="179">
        <v>35603725</v>
      </c>
      <c r="F35" s="179">
        <v>11677464</v>
      </c>
      <c r="G35" s="179">
        <f t="shared" si="0"/>
        <v>184324154</v>
      </c>
      <c r="H35" s="179">
        <v>7665291</v>
      </c>
      <c r="I35" s="179">
        <v>23470488</v>
      </c>
      <c r="J35" s="179">
        <v>2819370</v>
      </c>
      <c r="K35" s="179">
        <f t="shared" si="8"/>
        <v>33955149</v>
      </c>
      <c r="L35" s="180">
        <f t="shared" si="2"/>
        <v>0.18421432168895238</v>
      </c>
    </row>
    <row r="36" spans="1:12" x14ac:dyDescent="0.25">
      <c r="A36" s="181"/>
      <c r="B36" s="190" t="s">
        <v>631</v>
      </c>
      <c r="C36" s="178">
        <v>443934835.97839999</v>
      </c>
      <c r="D36" s="179">
        <v>398233613</v>
      </c>
      <c r="E36" s="179">
        <v>45701222.978399999</v>
      </c>
      <c r="F36" s="179"/>
      <c r="G36" s="179">
        <f t="shared" si="0"/>
        <v>443934835.97839999</v>
      </c>
      <c r="H36" s="179">
        <v>120201356</v>
      </c>
      <c r="I36" s="179">
        <v>2913856</v>
      </c>
      <c r="J36" s="179"/>
      <c r="K36" s="179">
        <f t="shared" si="8"/>
        <v>123115212</v>
      </c>
      <c r="L36" s="180">
        <f t="shared" si="2"/>
        <v>0.27732721566818036</v>
      </c>
    </row>
    <row r="37" spans="1:12" x14ac:dyDescent="0.25">
      <c r="A37" s="181"/>
      <c r="B37" s="190" t="s">
        <v>632</v>
      </c>
      <c r="C37" s="178">
        <v>9263819</v>
      </c>
      <c r="D37" s="179"/>
      <c r="E37" s="179">
        <v>2678307</v>
      </c>
      <c r="F37" s="179">
        <v>6585512</v>
      </c>
      <c r="G37" s="179">
        <f t="shared" si="0"/>
        <v>9263819</v>
      </c>
      <c r="H37" s="179"/>
      <c r="I37" s="179">
        <v>40498</v>
      </c>
      <c r="J37" s="179">
        <v>1284903</v>
      </c>
      <c r="K37" s="179">
        <f t="shared" si="8"/>
        <v>1325401</v>
      </c>
      <c r="L37" s="180">
        <f t="shared" si="2"/>
        <v>0.14307285148813897</v>
      </c>
    </row>
    <row r="38" spans="1:12" x14ac:dyDescent="0.25">
      <c r="A38" s="181"/>
      <c r="B38" s="190" t="s">
        <v>633</v>
      </c>
      <c r="C38" s="178">
        <v>119027236</v>
      </c>
      <c r="D38" s="179">
        <v>1244395</v>
      </c>
      <c r="E38" s="179">
        <v>115782841</v>
      </c>
      <c r="F38" s="179">
        <v>2000000</v>
      </c>
      <c r="G38" s="179">
        <f t="shared" si="0"/>
        <v>119027236</v>
      </c>
      <c r="H38" s="179">
        <v>513502</v>
      </c>
      <c r="I38" s="179">
        <v>44363859</v>
      </c>
      <c r="J38" s="179">
        <v>1039960</v>
      </c>
      <c r="K38" s="179">
        <f t="shared" si="8"/>
        <v>45917321</v>
      </c>
      <c r="L38" s="180">
        <f t="shared" si="2"/>
        <v>0.38577154727847329</v>
      </c>
    </row>
    <row r="39" spans="1:12" x14ac:dyDescent="0.25">
      <c r="A39" s="181"/>
      <c r="B39" s="190" t="s">
        <v>634</v>
      </c>
      <c r="C39" s="178">
        <v>3053280994</v>
      </c>
      <c r="D39" s="179">
        <v>2107327376</v>
      </c>
      <c r="E39" s="179">
        <v>1318107901</v>
      </c>
      <c r="F39" s="179">
        <v>1620000</v>
      </c>
      <c r="G39" s="179">
        <f t="shared" si="0"/>
        <v>3427055277</v>
      </c>
      <c r="H39" s="179">
        <v>525428603</v>
      </c>
      <c r="I39" s="179">
        <v>686207681</v>
      </c>
      <c r="J39" s="179">
        <v>810000</v>
      </c>
      <c r="K39" s="179">
        <f t="shared" si="8"/>
        <v>1212446284</v>
      </c>
      <c r="L39" s="180">
        <f t="shared" si="2"/>
        <v>0.35378661445500809</v>
      </c>
    </row>
    <row r="40" spans="1:12" x14ac:dyDescent="0.25">
      <c r="A40" s="181"/>
      <c r="B40" s="190" t="s">
        <v>635</v>
      </c>
      <c r="C40" s="178">
        <v>61731844</v>
      </c>
      <c r="D40" s="179">
        <v>1428000</v>
      </c>
      <c r="E40" s="179">
        <v>39960930</v>
      </c>
      <c r="F40" s="179">
        <v>22054418</v>
      </c>
      <c r="G40" s="179">
        <f t="shared" si="0"/>
        <v>63443348</v>
      </c>
      <c r="H40" s="179">
        <v>0</v>
      </c>
      <c r="I40" s="179">
        <v>14610041</v>
      </c>
      <c r="J40" s="179">
        <v>1595915</v>
      </c>
      <c r="K40" s="179">
        <f t="shared" si="8"/>
        <v>16205956</v>
      </c>
      <c r="L40" s="180">
        <f t="shared" si="2"/>
        <v>0.25543979803840111</v>
      </c>
    </row>
    <row r="41" spans="1:12" x14ac:dyDescent="0.25">
      <c r="A41" s="181"/>
      <c r="B41" s="190" t="s">
        <v>636</v>
      </c>
      <c r="C41" s="178">
        <v>139688541.79000002</v>
      </c>
      <c r="D41" s="179"/>
      <c r="E41" s="179">
        <v>154795078.94</v>
      </c>
      <c r="F41" s="179">
        <v>39729350</v>
      </c>
      <c r="G41" s="179">
        <f t="shared" si="0"/>
        <v>194524428.94</v>
      </c>
      <c r="H41" s="179"/>
      <c r="I41" s="179">
        <v>13348797</v>
      </c>
      <c r="J41" s="179">
        <v>7309329</v>
      </c>
      <c r="K41" s="179">
        <f t="shared" si="8"/>
        <v>20658126</v>
      </c>
      <c r="L41" s="180">
        <f t="shared" si="2"/>
        <v>0.10619810638987603</v>
      </c>
    </row>
    <row r="42" spans="1:12" x14ac:dyDescent="0.25">
      <c r="A42" s="181"/>
      <c r="B42" s="190" t="s">
        <v>637</v>
      </c>
      <c r="C42" s="178">
        <v>548591256</v>
      </c>
      <c r="D42" s="179"/>
      <c r="E42" s="179">
        <v>527871529</v>
      </c>
      <c r="F42" s="179">
        <v>18375621</v>
      </c>
      <c r="G42" s="179">
        <f t="shared" si="0"/>
        <v>546247150</v>
      </c>
      <c r="H42" s="179"/>
      <c r="I42" s="179">
        <v>66376863</v>
      </c>
      <c r="J42" s="179">
        <v>6967518</v>
      </c>
      <c r="K42" s="179">
        <f t="shared" si="8"/>
        <v>73344381</v>
      </c>
      <c r="L42" s="180">
        <f t="shared" si="2"/>
        <v>0.13426959023950971</v>
      </c>
    </row>
    <row r="43" spans="1:12" x14ac:dyDescent="0.25">
      <c r="A43" s="181"/>
      <c r="B43" s="190" t="s">
        <v>638</v>
      </c>
      <c r="C43" s="178">
        <v>1533220033</v>
      </c>
      <c r="D43" s="179">
        <v>897596840.00000012</v>
      </c>
      <c r="E43" s="179">
        <v>952787287</v>
      </c>
      <c r="F43" s="179">
        <v>6756316</v>
      </c>
      <c r="G43" s="179">
        <f t="shared" si="0"/>
        <v>1857140443</v>
      </c>
      <c r="H43" s="179">
        <v>46644106</v>
      </c>
      <c r="I43" s="179">
        <v>353552162</v>
      </c>
      <c r="J43" s="179">
        <v>1951979</v>
      </c>
      <c r="K43" s="179">
        <f t="shared" si="8"/>
        <v>402148247</v>
      </c>
      <c r="L43" s="180">
        <f t="shared" si="2"/>
        <v>0.21654164525671254</v>
      </c>
    </row>
    <row r="44" spans="1:12" x14ac:dyDescent="0.25">
      <c r="A44" s="181"/>
      <c r="B44" s="190" t="s">
        <v>639</v>
      </c>
      <c r="C44" s="178">
        <v>429302866</v>
      </c>
      <c r="D44" s="179"/>
      <c r="E44" s="179">
        <v>272474200</v>
      </c>
      <c r="F44" s="179">
        <v>164149866</v>
      </c>
      <c r="G44" s="179">
        <f t="shared" si="0"/>
        <v>436624066</v>
      </c>
      <c r="H44" s="179"/>
      <c r="I44" s="179">
        <v>27867325</v>
      </c>
      <c r="J44" s="179">
        <v>59778939</v>
      </c>
      <c r="K44" s="179">
        <f t="shared" si="8"/>
        <v>87646264</v>
      </c>
      <c r="L44" s="180">
        <f t="shared" si="2"/>
        <v>0.20073621869482566</v>
      </c>
    </row>
    <row r="45" spans="1:12" x14ac:dyDescent="0.25">
      <c r="A45" s="181"/>
      <c r="B45" s="190" t="s">
        <v>640</v>
      </c>
      <c r="C45" s="178">
        <v>60939660</v>
      </c>
      <c r="D45" s="179">
        <v>20916563</v>
      </c>
      <c r="E45" s="179">
        <v>64347309</v>
      </c>
      <c r="F45" s="179"/>
      <c r="G45" s="179">
        <f t="shared" si="0"/>
        <v>85263872</v>
      </c>
      <c r="H45" s="179">
        <v>8344640</v>
      </c>
      <c r="I45" s="179">
        <v>39817986</v>
      </c>
      <c r="J45" s="179"/>
      <c r="K45" s="179">
        <f t="shared" si="8"/>
        <v>48162626</v>
      </c>
      <c r="L45" s="180">
        <f t="shared" si="2"/>
        <v>0.56486557401474802</v>
      </c>
    </row>
    <row r="46" spans="1:12" x14ac:dyDescent="0.25">
      <c r="A46" s="181"/>
      <c r="B46" s="190" t="s">
        <v>641</v>
      </c>
      <c r="C46" s="178">
        <v>2150515991.4000001</v>
      </c>
      <c r="D46" s="179">
        <v>526976034.39999998</v>
      </c>
      <c r="E46" s="179">
        <v>1263307466</v>
      </c>
      <c r="F46" s="179">
        <v>477761400</v>
      </c>
      <c r="G46" s="179">
        <f t="shared" si="0"/>
        <v>2268044900.4000001</v>
      </c>
      <c r="H46" s="179">
        <v>48447470</v>
      </c>
      <c r="I46" s="179">
        <v>717012391</v>
      </c>
      <c r="J46" s="179">
        <v>186872953</v>
      </c>
      <c r="K46" s="179">
        <f t="shared" si="8"/>
        <v>952332814</v>
      </c>
      <c r="L46" s="180">
        <f t="shared" si="2"/>
        <v>0.41989151706478267</v>
      </c>
    </row>
    <row r="47" spans="1:12" x14ac:dyDescent="0.25">
      <c r="A47" s="185" t="s">
        <v>642</v>
      </c>
      <c r="B47" s="182"/>
      <c r="C47" s="188">
        <f t="shared" ref="C47:K47" si="9">SUM(C28:C46)</f>
        <v>11088422865.968401</v>
      </c>
      <c r="D47" s="188">
        <f t="shared" si="9"/>
        <v>5092531608.3999996</v>
      </c>
      <c r="E47" s="188">
        <f t="shared" si="9"/>
        <v>6461558633.7184</v>
      </c>
      <c r="F47" s="188">
        <f t="shared" si="9"/>
        <v>998527424</v>
      </c>
      <c r="G47" s="188">
        <f t="shared" si="9"/>
        <v>12552617666.118399</v>
      </c>
      <c r="H47" s="188">
        <f t="shared" si="9"/>
        <v>905269195</v>
      </c>
      <c r="I47" s="188">
        <f t="shared" si="9"/>
        <v>2552958344</v>
      </c>
      <c r="J47" s="188">
        <f t="shared" si="9"/>
        <v>384998772</v>
      </c>
      <c r="K47" s="188">
        <f t="shared" si="9"/>
        <v>3843226311</v>
      </c>
      <c r="L47" s="189">
        <f t="shared" si="2"/>
        <v>0.30616931171045753</v>
      </c>
    </row>
    <row r="48" spans="1:12" x14ac:dyDescent="0.25">
      <c r="A48" s="177" t="s">
        <v>643</v>
      </c>
      <c r="B48" s="190" t="s">
        <v>644</v>
      </c>
      <c r="C48" s="178">
        <v>1488386096</v>
      </c>
      <c r="D48" s="179">
        <v>1387719935</v>
      </c>
      <c r="E48" s="179"/>
      <c r="F48" s="179">
        <v>101301069</v>
      </c>
      <c r="G48" s="179">
        <f t="shared" si="0"/>
        <v>1489021004</v>
      </c>
      <c r="H48" s="179">
        <v>22623383</v>
      </c>
      <c r="I48" s="179"/>
      <c r="J48" s="179">
        <v>39964989</v>
      </c>
      <c r="K48" s="179">
        <f t="shared" si="8"/>
        <v>62588372</v>
      </c>
      <c r="L48" s="180">
        <f t="shared" si="2"/>
        <v>4.2033236490195275E-2</v>
      </c>
    </row>
    <row r="49" spans="1:12" x14ac:dyDescent="0.25">
      <c r="A49" s="191"/>
      <c r="B49" s="190" t="s">
        <v>645</v>
      </c>
      <c r="C49" s="178">
        <v>5158692</v>
      </c>
      <c r="D49" s="179">
        <v>12465341</v>
      </c>
      <c r="E49" s="179"/>
      <c r="F49" s="179"/>
      <c r="G49" s="179">
        <f t="shared" si="0"/>
        <v>12465341</v>
      </c>
      <c r="H49" s="179">
        <v>6095580</v>
      </c>
      <c r="I49" s="179"/>
      <c r="J49" s="179"/>
      <c r="K49" s="179">
        <f t="shared" si="8"/>
        <v>6095580</v>
      </c>
      <c r="L49" s="180">
        <f t="shared" si="2"/>
        <v>0.48900226636399274</v>
      </c>
    </row>
    <row r="50" spans="1:12" x14ac:dyDescent="0.25">
      <c r="A50" s="181"/>
      <c r="B50" s="190" t="s">
        <v>646</v>
      </c>
      <c r="C50" s="178">
        <v>597351609</v>
      </c>
      <c r="D50" s="179">
        <v>449435020</v>
      </c>
      <c r="E50" s="179">
        <v>182669195</v>
      </c>
      <c r="F50" s="179">
        <v>8390488</v>
      </c>
      <c r="G50" s="179">
        <f t="shared" si="0"/>
        <v>640494703</v>
      </c>
      <c r="H50" s="179">
        <v>57473093</v>
      </c>
      <c r="I50" s="179">
        <v>79070994</v>
      </c>
      <c r="J50" s="179">
        <v>3611934</v>
      </c>
      <c r="K50" s="179">
        <f t="shared" si="8"/>
        <v>140156021</v>
      </c>
      <c r="L50" s="180">
        <f t="shared" si="2"/>
        <v>0.21882463718048892</v>
      </c>
    </row>
    <row r="51" spans="1:12" x14ac:dyDescent="0.25">
      <c r="A51" s="184"/>
      <c r="B51" s="190" t="s">
        <v>647</v>
      </c>
      <c r="C51" s="178">
        <v>833152146</v>
      </c>
      <c r="D51" s="179">
        <v>760759647</v>
      </c>
      <c r="E51" s="179">
        <v>5000000</v>
      </c>
      <c r="F51" s="179">
        <v>69836567</v>
      </c>
      <c r="G51" s="179">
        <f t="shared" si="0"/>
        <v>835596214</v>
      </c>
      <c r="H51" s="179">
        <v>106030010</v>
      </c>
      <c r="I51" s="179">
        <v>0</v>
      </c>
      <c r="J51" s="179">
        <v>26646312</v>
      </c>
      <c r="K51" s="179">
        <f t="shared" si="8"/>
        <v>132676322</v>
      </c>
      <c r="L51" s="180">
        <f t="shared" si="2"/>
        <v>0.15878042501518563</v>
      </c>
    </row>
    <row r="52" spans="1:12" x14ac:dyDescent="0.25">
      <c r="A52" s="185" t="s">
        <v>648</v>
      </c>
      <c r="B52" s="182"/>
      <c r="C52" s="188">
        <f>SUM(C48:C51)</f>
        <v>2924048543</v>
      </c>
      <c r="D52" s="188">
        <f t="shared" ref="D52:K52" si="10">SUM(D48:D51)</f>
        <v>2610379943</v>
      </c>
      <c r="E52" s="188">
        <f t="shared" si="10"/>
        <v>187669195</v>
      </c>
      <c r="F52" s="188">
        <f t="shared" si="10"/>
        <v>179528124</v>
      </c>
      <c r="G52" s="188">
        <f t="shared" si="10"/>
        <v>2977577262</v>
      </c>
      <c r="H52" s="188">
        <f t="shared" si="10"/>
        <v>192222066</v>
      </c>
      <c r="I52" s="188">
        <f t="shared" si="10"/>
        <v>79070994</v>
      </c>
      <c r="J52" s="188">
        <f t="shared" si="10"/>
        <v>70223235</v>
      </c>
      <c r="K52" s="188">
        <f t="shared" si="10"/>
        <v>341516295</v>
      </c>
      <c r="L52" s="189">
        <f t="shared" si="2"/>
        <v>0.11469603135356023</v>
      </c>
    </row>
    <row r="53" spans="1:12" x14ac:dyDescent="0.25">
      <c r="A53" s="177" t="s">
        <v>649</v>
      </c>
      <c r="B53" s="190" t="s">
        <v>650</v>
      </c>
      <c r="C53" s="178">
        <v>367948743</v>
      </c>
      <c r="D53" s="179">
        <v>362000000</v>
      </c>
      <c r="E53" s="179"/>
      <c r="F53" s="179">
        <v>6231543</v>
      </c>
      <c r="G53" s="179">
        <f t="shared" si="0"/>
        <v>368231543</v>
      </c>
      <c r="H53" s="179">
        <v>8196747</v>
      </c>
      <c r="I53" s="179"/>
      <c r="J53" s="179">
        <v>1455610</v>
      </c>
      <c r="K53" s="179">
        <f t="shared" si="8"/>
        <v>9652357</v>
      </c>
      <c r="L53" s="180">
        <f t="shared" si="2"/>
        <v>2.6212738108641605E-2</v>
      </c>
    </row>
    <row r="54" spans="1:12" x14ac:dyDescent="0.25">
      <c r="A54" s="181"/>
      <c r="B54" s="190" t="s">
        <v>651</v>
      </c>
      <c r="C54" s="178">
        <v>62233128.744800001</v>
      </c>
      <c r="D54" s="179">
        <v>10000000</v>
      </c>
      <c r="E54" s="179">
        <v>52233128.744800001</v>
      </c>
      <c r="F54" s="179"/>
      <c r="G54" s="179">
        <f t="shared" si="0"/>
        <v>62233128.744800001</v>
      </c>
      <c r="H54" s="179">
        <v>0</v>
      </c>
      <c r="I54" s="179">
        <v>9262234</v>
      </c>
      <c r="J54" s="179"/>
      <c r="K54" s="179">
        <f t="shared" si="8"/>
        <v>9262234</v>
      </c>
      <c r="L54" s="180">
        <f t="shared" si="2"/>
        <v>0.14883124449650817</v>
      </c>
    </row>
    <row r="55" spans="1:12" x14ac:dyDescent="0.25">
      <c r="A55" s="181"/>
      <c r="B55" s="190" t="s">
        <v>652</v>
      </c>
      <c r="C55" s="178">
        <v>1082689956</v>
      </c>
      <c r="D55" s="179">
        <v>1082689956</v>
      </c>
      <c r="E55" s="179"/>
      <c r="F55" s="179"/>
      <c r="G55" s="179">
        <f t="shared" si="0"/>
        <v>1082689956</v>
      </c>
      <c r="H55" s="179">
        <v>106052664</v>
      </c>
      <c r="I55" s="179"/>
      <c r="J55" s="179"/>
      <c r="K55" s="179">
        <f t="shared" si="8"/>
        <v>106052664</v>
      </c>
      <c r="L55" s="180">
        <f t="shared" si="2"/>
        <v>9.7952939724140195E-2</v>
      </c>
    </row>
    <row r="56" spans="1:12" x14ac:dyDescent="0.25">
      <c r="A56" s="181"/>
      <c r="B56" s="190" t="s">
        <v>653</v>
      </c>
      <c r="C56" s="178">
        <v>19100184</v>
      </c>
      <c r="D56" s="179">
        <v>0</v>
      </c>
      <c r="E56" s="179">
        <v>20000604</v>
      </c>
      <c r="F56" s="179"/>
      <c r="G56" s="179">
        <f t="shared" si="0"/>
        <v>20000604</v>
      </c>
      <c r="H56" s="179">
        <v>0</v>
      </c>
      <c r="I56" s="179">
        <v>7883283</v>
      </c>
      <c r="J56" s="179"/>
      <c r="K56" s="179">
        <f t="shared" si="8"/>
        <v>7883283</v>
      </c>
      <c r="L56" s="180">
        <f t="shared" si="2"/>
        <v>0.39415224660215259</v>
      </c>
    </row>
    <row r="57" spans="1:12" x14ac:dyDescent="0.25">
      <c r="A57" s="181"/>
      <c r="B57" s="190" t="s">
        <v>654</v>
      </c>
      <c r="C57" s="178">
        <v>943196169</v>
      </c>
      <c r="D57" s="179">
        <v>880465211.02240002</v>
      </c>
      <c r="E57" s="179">
        <v>4312228</v>
      </c>
      <c r="F57" s="179">
        <v>58418761</v>
      </c>
      <c r="G57" s="179">
        <f t="shared" si="0"/>
        <v>943196200.02240002</v>
      </c>
      <c r="H57" s="179">
        <v>450264856</v>
      </c>
      <c r="I57" s="179">
        <v>0</v>
      </c>
      <c r="J57" s="179">
        <v>16562786</v>
      </c>
      <c r="K57" s="179">
        <f t="shared" si="8"/>
        <v>466827642</v>
      </c>
      <c r="L57" s="180">
        <f t="shared" si="2"/>
        <v>0.4949422421219607</v>
      </c>
    </row>
    <row r="58" spans="1:12" x14ac:dyDescent="0.25">
      <c r="A58" s="192" t="s">
        <v>655</v>
      </c>
      <c r="B58" s="193"/>
      <c r="C58" s="188">
        <f t="shared" ref="C58:K58" si="11">SUM(C53:C57)</f>
        <v>2475168180.7448001</v>
      </c>
      <c r="D58" s="188">
        <f t="shared" si="11"/>
        <v>2335155167.0223999</v>
      </c>
      <c r="E58" s="188">
        <f t="shared" si="11"/>
        <v>76545960.744800001</v>
      </c>
      <c r="F58" s="188">
        <f t="shared" si="11"/>
        <v>64650304</v>
      </c>
      <c r="G58" s="188">
        <f t="shared" si="11"/>
        <v>2476351431.7672</v>
      </c>
      <c r="H58" s="188">
        <f t="shared" si="11"/>
        <v>564514267</v>
      </c>
      <c r="I58" s="188">
        <f t="shared" si="11"/>
        <v>17145517</v>
      </c>
      <c r="J58" s="188">
        <f t="shared" si="11"/>
        <v>18018396</v>
      </c>
      <c r="K58" s="188">
        <f t="shared" si="11"/>
        <v>599678180</v>
      </c>
      <c r="L58" s="189">
        <f t="shared" si="2"/>
        <v>0.24216198569685699</v>
      </c>
    </row>
    <row r="59" spans="1:12" s="122" customFormat="1" x14ac:dyDescent="0.25">
      <c r="A59" s="194" t="s">
        <v>656</v>
      </c>
      <c r="B59" s="190" t="s">
        <v>657</v>
      </c>
      <c r="C59" s="178">
        <v>740824988</v>
      </c>
      <c r="D59" s="179"/>
      <c r="E59" s="179">
        <v>717086936</v>
      </c>
      <c r="F59" s="179">
        <v>23738052</v>
      </c>
      <c r="G59" s="179">
        <f t="shared" si="0"/>
        <v>740824988</v>
      </c>
      <c r="H59" s="179"/>
      <c r="I59" s="179">
        <v>94010904</v>
      </c>
      <c r="J59" s="179">
        <v>7544856</v>
      </c>
      <c r="K59" s="179">
        <f t="shared" si="8"/>
        <v>101555760</v>
      </c>
      <c r="L59" s="180">
        <f t="shared" si="2"/>
        <v>0.13708468483787159</v>
      </c>
    </row>
    <row r="60" spans="1:12" x14ac:dyDescent="0.25">
      <c r="A60" s="181"/>
      <c r="B60" s="190" t="s">
        <v>658</v>
      </c>
      <c r="C60" s="178">
        <v>49162500</v>
      </c>
      <c r="D60" s="179">
        <v>179853195</v>
      </c>
      <c r="E60" s="179"/>
      <c r="F60" s="179"/>
      <c r="G60" s="179">
        <f t="shared" si="0"/>
        <v>179853195</v>
      </c>
      <c r="H60" s="179">
        <v>0</v>
      </c>
      <c r="I60" s="179"/>
      <c r="J60" s="179"/>
      <c r="K60" s="179">
        <f t="shared" si="8"/>
        <v>0</v>
      </c>
      <c r="L60" s="180">
        <f t="shared" si="2"/>
        <v>0</v>
      </c>
    </row>
    <row r="61" spans="1:12" x14ac:dyDescent="0.25">
      <c r="A61" s="181"/>
      <c r="B61" s="190" t="s">
        <v>659</v>
      </c>
      <c r="C61" s="178">
        <v>0</v>
      </c>
      <c r="D61" s="179"/>
      <c r="E61" s="179">
        <v>4289345</v>
      </c>
      <c r="F61" s="179"/>
      <c r="G61" s="179">
        <f t="shared" si="0"/>
        <v>4289345</v>
      </c>
      <c r="H61" s="179"/>
      <c r="I61" s="179">
        <v>2068707</v>
      </c>
      <c r="J61" s="179"/>
      <c r="K61" s="179">
        <f t="shared" si="8"/>
        <v>2068707</v>
      </c>
      <c r="L61" s="180">
        <f t="shared" si="2"/>
        <v>0.48228972022534911</v>
      </c>
    </row>
    <row r="62" spans="1:12" x14ac:dyDescent="0.25">
      <c r="A62" s="181"/>
      <c r="B62" s="190" t="s">
        <v>660</v>
      </c>
      <c r="C62" s="178">
        <v>3048591256</v>
      </c>
      <c r="D62" s="179">
        <v>47758316</v>
      </c>
      <c r="E62" s="179">
        <v>2970873073</v>
      </c>
      <c r="F62" s="179"/>
      <c r="G62" s="179">
        <f t="shared" si="0"/>
        <v>3018631389</v>
      </c>
      <c r="H62" s="179">
        <v>7665442</v>
      </c>
      <c r="I62" s="179">
        <v>1298587769</v>
      </c>
      <c r="J62" s="179"/>
      <c r="K62" s="179">
        <f t="shared" si="8"/>
        <v>1306253211</v>
      </c>
      <c r="L62" s="180">
        <f t="shared" si="2"/>
        <v>0.43273028159716126</v>
      </c>
    </row>
    <row r="63" spans="1:12" x14ac:dyDescent="0.25">
      <c r="A63" s="181"/>
      <c r="B63" s="190" t="s">
        <v>661</v>
      </c>
      <c r="C63" s="178">
        <v>66271500</v>
      </c>
      <c r="D63" s="179">
        <v>51000000</v>
      </c>
      <c r="E63" s="179">
        <v>1218652</v>
      </c>
      <c r="F63" s="179">
        <v>14052848</v>
      </c>
      <c r="G63" s="179">
        <f t="shared" si="0"/>
        <v>66271500</v>
      </c>
      <c r="H63" s="179">
        <v>0</v>
      </c>
      <c r="I63" s="179">
        <v>0</v>
      </c>
      <c r="J63" s="179">
        <v>2596087</v>
      </c>
      <c r="K63" s="179">
        <f t="shared" si="8"/>
        <v>2596087</v>
      </c>
      <c r="L63" s="180">
        <f t="shared" si="2"/>
        <v>3.9173505956557497E-2</v>
      </c>
    </row>
    <row r="64" spans="1:12" x14ac:dyDescent="0.25">
      <c r="A64" s="181"/>
      <c r="B64" s="190" t="s">
        <v>662</v>
      </c>
      <c r="C64" s="178">
        <v>1358869367</v>
      </c>
      <c r="D64" s="179">
        <v>1358869367</v>
      </c>
      <c r="E64" s="179"/>
      <c r="F64" s="179"/>
      <c r="G64" s="179">
        <f t="shared" si="0"/>
        <v>1358869367</v>
      </c>
      <c r="H64" s="179">
        <v>0</v>
      </c>
      <c r="I64" s="179"/>
      <c r="J64" s="179"/>
      <c r="K64" s="179">
        <f t="shared" si="8"/>
        <v>0</v>
      </c>
      <c r="L64" s="180">
        <f t="shared" si="2"/>
        <v>0</v>
      </c>
    </row>
    <row r="65" spans="1:12" x14ac:dyDescent="0.25">
      <c r="A65" s="181"/>
      <c r="B65" s="190" t="s">
        <v>663</v>
      </c>
      <c r="C65" s="178">
        <v>3396781443.8060002</v>
      </c>
      <c r="D65" s="179">
        <v>682281275</v>
      </c>
      <c r="E65" s="179">
        <v>3003015016.8060002</v>
      </c>
      <c r="F65" s="179">
        <v>38563579</v>
      </c>
      <c r="G65" s="179">
        <f t="shared" si="0"/>
        <v>3723859870.8060002</v>
      </c>
      <c r="H65" s="179">
        <v>57698039</v>
      </c>
      <c r="I65" s="179">
        <v>867587971</v>
      </c>
      <c r="J65" s="179">
        <v>6423273</v>
      </c>
      <c r="K65" s="179">
        <f t="shared" si="8"/>
        <v>931709283</v>
      </c>
      <c r="L65" s="180">
        <f t="shared" si="2"/>
        <v>0.25019987736497151</v>
      </c>
    </row>
    <row r="66" spans="1:12" x14ac:dyDescent="0.25">
      <c r="A66" s="181"/>
      <c r="B66" s="190" t="s">
        <v>664</v>
      </c>
      <c r="C66" s="178">
        <v>690679490</v>
      </c>
      <c r="D66" s="179">
        <v>8956365</v>
      </c>
      <c r="E66" s="179">
        <v>471846287</v>
      </c>
      <c r="F66" s="179">
        <v>211877315</v>
      </c>
      <c r="G66" s="179">
        <f t="shared" si="0"/>
        <v>692679967</v>
      </c>
      <c r="H66" s="179">
        <v>2142954</v>
      </c>
      <c r="I66" s="179">
        <v>167760194</v>
      </c>
      <c r="J66" s="179">
        <v>95206259</v>
      </c>
      <c r="K66" s="179">
        <f t="shared" si="8"/>
        <v>265109407</v>
      </c>
      <c r="L66" s="180">
        <f t="shared" si="2"/>
        <v>0.38273000466317803</v>
      </c>
    </row>
    <row r="67" spans="1:12" x14ac:dyDescent="0.25">
      <c r="A67" s="184"/>
      <c r="B67" s="190" t="s">
        <v>665</v>
      </c>
      <c r="C67" s="178">
        <v>593939977</v>
      </c>
      <c r="D67" s="179">
        <v>130102500</v>
      </c>
      <c r="E67" s="179">
        <v>419647241</v>
      </c>
      <c r="F67" s="179">
        <v>55190236</v>
      </c>
      <c r="G67" s="179">
        <f t="shared" si="0"/>
        <v>604939977</v>
      </c>
      <c r="H67" s="179">
        <v>0</v>
      </c>
      <c r="I67" s="179">
        <v>209664892</v>
      </c>
      <c r="J67" s="179">
        <v>25391131</v>
      </c>
      <c r="K67" s="179">
        <f t="shared" si="8"/>
        <v>235056023</v>
      </c>
      <c r="L67" s="180">
        <f t="shared" si="2"/>
        <v>0.38856090180332059</v>
      </c>
    </row>
    <row r="68" spans="1:12" x14ac:dyDescent="0.25">
      <c r="A68" s="185" t="s">
        <v>666</v>
      </c>
      <c r="B68" s="182"/>
      <c r="C68" s="188">
        <f t="shared" ref="C68:K68" si="12">SUM(C59:C67)</f>
        <v>9945120521.8059998</v>
      </c>
      <c r="D68" s="188">
        <f t="shared" si="12"/>
        <v>2458821018</v>
      </c>
      <c r="E68" s="188">
        <f t="shared" si="12"/>
        <v>7587976550.8059998</v>
      </c>
      <c r="F68" s="188">
        <f t="shared" si="12"/>
        <v>343422030</v>
      </c>
      <c r="G68" s="188">
        <f t="shared" si="12"/>
        <v>10390219598.806</v>
      </c>
      <c r="H68" s="188">
        <f t="shared" si="12"/>
        <v>67506435</v>
      </c>
      <c r="I68" s="188">
        <f t="shared" si="12"/>
        <v>2639680437</v>
      </c>
      <c r="J68" s="188">
        <f t="shared" si="12"/>
        <v>137161606</v>
      </c>
      <c r="K68" s="188">
        <f t="shared" si="12"/>
        <v>2844348478</v>
      </c>
      <c r="L68" s="189">
        <f t="shared" si="2"/>
        <v>0.27375248915113021</v>
      </c>
    </row>
    <row r="69" spans="1:12" x14ac:dyDescent="0.25">
      <c r="A69" s="177" t="s">
        <v>667</v>
      </c>
      <c r="B69" s="190" t="s">
        <v>668</v>
      </c>
      <c r="C69" s="178">
        <v>0</v>
      </c>
      <c r="D69" s="179"/>
      <c r="E69" s="179">
        <v>16000000</v>
      </c>
      <c r="F69" s="179"/>
      <c r="G69" s="179">
        <f t="shared" si="0"/>
        <v>16000000</v>
      </c>
      <c r="H69" s="179"/>
      <c r="I69" s="179">
        <v>0</v>
      </c>
      <c r="J69" s="179"/>
      <c r="K69" s="179">
        <f t="shared" si="8"/>
        <v>0</v>
      </c>
      <c r="L69" s="180">
        <f t="shared" si="2"/>
        <v>0</v>
      </c>
    </row>
    <row r="70" spans="1:12" x14ac:dyDescent="0.25">
      <c r="A70" s="181"/>
      <c r="B70" s="190" t="s">
        <v>669</v>
      </c>
      <c r="C70" s="178">
        <v>482275665</v>
      </c>
      <c r="D70" s="179">
        <v>87650257</v>
      </c>
      <c r="E70" s="179">
        <v>249086222</v>
      </c>
      <c r="F70" s="179">
        <v>143644822</v>
      </c>
      <c r="G70" s="179">
        <f t="shared" si="0"/>
        <v>480381301</v>
      </c>
      <c r="H70" s="179">
        <v>20367944</v>
      </c>
      <c r="I70" s="179">
        <v>80577373</v>
      </c>
      <c r="J70" s="179">
        <v>63732933</v>
      </c>
      <c r="K70" s="179">
        <f t="shared" si="8"/>
        <v>164678250</v>
      </c>
      <c r="L70" s="180">
        <f t="shared" si="2"/>
        <v>0.34280736918192412</v>
      </c>
    </row>
    <row r="71" spans="1:12" x14ac:dyDescent="0.25">
      <c r="A71" s="181"/>
      <c r="B71" s="190" t="s">
        <v>670</v>
      </c>
      <c r="C71" s="178">
        <v>425842288</v>
      </c>
      <c r="D71" s="179">
        <v>18930990</v>
      </c>
      <c r="E71" s="179">
        <v>205255615</v>
      </c>
      <c r="F71" s="179">
        <v>201655683</v>
      </c>
      <c r="G71" s="179">
        <f t="shared" si="0"/>
        <v>425842288</v>
      </c>
      <c r="H71" s="179">
        <v>16432654</v>
      </c>
      <c r="I71" s="179">
        <v>41824965</v>
      </c>
      <c r="J71" s="179">
        <v>94493735</v>
      </c>
      <c r="K71" s="179">
        <f t="shared" si="8"/>
        <v>152751354</v>
      </c>
      <c r="L71" s="180">
        <f t="shared" ref="L71:L95" si="13">+K71/G71</f>
        <v>0.35870405148677953</v>
      </c>
    </row>
    <row r="72" spans="1:12" x14ac:dyDescent="0.25">
      <c r="A72" s="181"/>
      <c r="B72" s="190" t="s">
        <v>671</v>
      </c>
      <c r="C72" s="178">
        <v>4083038</v>
      </c>
      <c r="D72" s="179"/>
      <c r="E72" s="179">
        <v>4083038</v>
      </c>
      <c r="F72" s="179"/>
      <c r="G72" s="179">
        <f t="shared" si="0"/>
        <v>4083038</v>
      </c>
      <c r="H72" s="179"/>
      <c r="I72" s="179">
        <v>2504886</v>
      </c>
      <c r="J72" s="179"/>
      <c r="K72" s="179">
        <f t="shared" si="8"/>
        <v>2504886</v>
      </c>
      <c r="L72" s="180">
        <f t="shared" si="13"/>
        <v>0.61348584069019196</v>
      </c>
    </row>
    <row r="73" spans="1:12" x14ac:dyDescent="0.25">
      <c r="A73" s="184"/>
      <c r="B73" s="190" t="s">
        <v>672</v>
      </c>
      <c r="C73" s="178">
        <v>75002062</v>
      </c>
      <c r="D73" s="179">
        <v>39656458</v>
      </c>
      <c r="E73" s="179">
        <v>37205971</v>
      </c>
      <c r="F73" s="179"/>
      <c r="G73" s="179">
        <f t="shared" si="0"/>
        <v>76862429</v>
      </c>
      <c r="H73" s="179">
        <v>28002373</v>
      </c>
      <c r="I73" s="179">
        <v>15338251</v>
      </c>
      <c r="J73" s="179"/>
      <c r="K73" s="179">
        <f t="shared" si="8"/>
        <v>43340624</v>
      </c>
      <c r="L73" s="180">
        <f t="shared" si="13"/>
        <v>0.5638726821917116</v>
      </c>
    </row>
    <row r="74" spans="1:12" x14ac:dyDescent="0.25">
      <c r="A74" s="185" t="s">
        <v>673</v>
      </c>
      <c r="B74" s="182"/>
      <c r="C74" s="188">
        <f t="shared" ref="C74:K74" si="14">SUM(C69:C73)</f>
        <v>987203053</v>
      </c>
      <c r="D74" s="188">
        <f t="shared" si="14"/>
        <v>146237705</v>
      </c>
      <c r="E74" s="188">
        <f t="shared" si="14"/>
        <v>511630846</v>
      </c>
      <c r="F74" s="188">
        <f t="shared" si="14"/>
        <v>345300505</v>
      </c>
      <c r="G74" s="188">
        <f t="shared" si="14"/>
        <v>1003169056</v>
      </c>
      <c r="H74" s="188">
        <f t="shared" si="14"/>
        <v>64802971</v>
      </c>
      <c r="I74" s="188">
        <f t="shared" si="14"/>
        <v>140245475</v>
      </c>
      <c r="J74" s="188">
        <f t="shared" si="14"/>
        <v>158226668</v>
      </c>
      <c r="K74" s="188">
        <f t="shared" si="14"/>
        <v>363275114</v>
      </c>
      <c r="L74" s="189">
        <f t="shared" si="13"/>
        <v>0.36212751163648332</v>
      </c>
    </row>
    <row r="75" spans="1:12" x14ac:dyDescent="0.25">
      <c r="A75" s="177" t="s">
        <v>674</v>
      </c>
      <c r="B75" s="190" t="s">
        <v>675</v>
      </c>
      <c r="C75" s="178">
        <v>32160332</v>
      </c>
      <c r="D75" s="179"/>
      <c r="E75" s="179">
        <v>32160332</v>
      </c>
      <c r="F75" s="179"/>
      <c r="G75" s="179">
        <f t="shared" si="0"/>
        <v>32160332</v>
      </c>
      <c r="H75" s="179"/>
      <c r="I75" s="179">
        <v>8163597</v>
      </c>
      <c r="J75" s="179"/>
      <c r="K75" s="179">
        <f t="shared" si="8"/>
        <v>8163597</v>
      </c>
      <c r="L75" s="180">
        <f t="shared" si="13"/>
        <v>0.25384056980506298</v>
      </c>
    </row>
    <row r="76" spans="1:12" x14ac:dyDescent="0.25">
      <c r="A76" s="181"/>
      <c r="B76" s="190" t="s">
        <v>676</v>
      </c>
      <c r="C76" s="178">
        <v>4096588028</v>
      </c>
      <c r="D76" s="179">
        <v>30000000</v>
      </c>
      <c r="E76" s="179">
        <v>4065056890</v>
      </c>
      <c r="F76" s="179"/>
      <c r="G76" s="179">
        <f t="shared" si="0"/>
        <v>4095056890</v>
      </c>
      <c r="H76" s="179">
        <v>0</v>
      </c>
      <c r="I76" s="179">
        <v>2004113677</v>
      </c>
      <c r="J76" s="179"/>
      <c r="K76" s="179">
        <f t="shared" si="8"/>
        <v>2004113677</v>
      </c>
      <c r="L76" s="180">
        <f t="shared" si="13"/>
        <v>0.48939825033786039</v>
      </c>
    </row>
    <row r="77" spans="1:12" x14ac:dyDescent="0.25">
      <c r="A77" s="181"/>
      <c r="B77" s="190" t="s">
        <v>677</v>
      </c>
      <c r="C77" s="178">
        <v>3627878418</v>
      </c>
      <c r="D77" s="179">
        <v>215830000</v>
      </c>
      <c r="E77" s="179">
        <v>3415189062</v>
      </c>
      <c r="F77" s="179"/>
      <c r="G77" s="179">
        <f t="shared" ref="G77:G83" si="15">+D77+E77+F77</f>
        <v>3631019062</v>
      </c>
      <c r="H77" s="179">
        <v>86331998</v>
      </c>
      <c r="I77" s="179">
        <v>1652059404</v>
      </c>
      <c r="J77" s="179"/>
      <c r="K77" s="179">
        <f t="shared" si="8"/>
        <v>1738391402</v>
      </c>
      <c r="L77" s="180">
        <f t="shared" si="13"/>
        <v>0.47876129877502693</v>
      </c>
    </row>
    <row r="78" spans="1:12" x14ac:dyDescent="0.25">
      <c r="A78" s="181"/>
      <c r="B78" s="190" t="s">
        <v>678</v>
      </c>
      <c r="C78" s="178">
        <v>17494621</v>
      </c>
      <c r="D78" s="179"/>
      <c r="E78" s="179">
        <v>17494621</v>
      </c>
      <c r="F78" s="179"/>
      <c r="G78" s="179">
        <f t="shared" si="15"/>
        <v>17494621</v>
      </c>
      <c r="H78" s="179"/>
      <c r="I78" s="179">
        <v>6313233</v>
      </c>
      <c r="J78" s="179"/>
      <c r="K78" s="179">
        <f t="shared" si="8"/>
        <v>6313233</v>
      </c>
      <c r="L78" s="180">
        <f t="shared" si="13"/>
        <v>0.36086709166205999</v>
      </c>
    </row>
    <row r="79" spans="1:12" x14ac:dyDescent="0.25">
      <c r="A79" s="181"/>
      <c r="B79" s="190" t="s">
        <v>679</v>
      </c>
      <c r="C79" s="178">
        <v>1209650920</v>
      </c>
      <c r="D79" s="179"/>
      <c r="E79" s="179">
        <v>1208290321</v>
      </c>
      <c r="F79" s="179">
        <v>16585963</v>
      </c>
      <c r="G79" s="179">
        <f t="shared" si="15"/>
        <v>1224876284</v>
      </c>
      <c r="H79" s="179"/>
      <c r="I79" s="179">
        <v>503178582</v>
      </c>
      <c r="J79" s="179">
        <v>7145318</v>
      </c>
      <c r="K79" s="179">
        <f t="shared" si="8"/>
        <v>510323900</v>
      </c>
      <c r="L79" s="180">
        <f t="shared" si="13"/>
        <v>0.41663301564911348</v>
      </c>
    </row>
    <row r="80" spans="1:12" x14ac:dyDescent="0.25">
      <c r="A80" s="181"/>
      <c r="B80" s="190" t="s">
        <v>680</v>
      </c>
      <c r="C80" s="178">
        <v>38781499</v>
      </c>
      <c r="D80" s="179">
        <v>20365099</v>
      </c>
      <c r="E80" s="179">
        <v>19589654</v>
      </c>
      <c r="F80" s="179"/>
      <c r="G80" s="179">
        <f t="shared" si="15"/>
        <v>39954753</v>
      </c>
      <c r="H80" s="179">
        <v>10742192</v>
      </c>
      <c r="I80" s="179">
        <v>5033057</v>
      </c>
      <c r="J80" s="179"/>
      <c r="K80" s="179">
        <f t="shared" si="8"/>
        <v>15775249</v>
      </c>
      <c r="L80" s="180">
        <f t="shared" si="13"/>
        <v>0.39482784438687435</v>
      </c>
    </row>
    <row r="81" spans="1:12" x14ac:dyDescent="0.25">
      <c r="A81" s="181"/>
      <c r="B81" s="190" t="s">
        <v>681</v>
      </c>
      <c r="C81" s="178">
        <v>1501426362</v>
      </c>
      <c r="D81" s="179"/>
      <c r="E81" s="179">
        <v>1067819459</v>
      </c>
      <c r="F81" s="179">
        <v>349829493</v>
      </c>
      <c r="G81" s="179">
        <f t="shared" si="15"/>
        <v>1417648952</v>
      </c>
      <c r="H81" s="179"/>
      <c r="I81" s="179">
        <v>322792537</v>
      </c>
      <c r="J81" s="179">
        <v>117114094</v>
      </c>
      <c r="K81" s="179">
        <f t="shared" si="8"/>
        <v>439906631</v>
      </c>
      <c r="L81" s="180">
        <f t="shared" si="13"/>
        <v>0.31030716763793015</v>
      </c>
    </row>
    <row r="82" spans="1:12" x14ac:dyDescent="0.25">
      <c r="A82" s="181"/>
      <c r="B82" s="190" t="s">
        <v>682</v>
      </c>
      <c r="C82" s="178">
        <v>266251011</v>
      </c>
      <c r="D82" s="179">
        <v>185529428.99999997</v>
      </c>
      <c r="E82" s="179">
        <v>25415322</v>
      </c>
      <c r="F82" s="179">
        <v>66023792</v>
      </c>
      <c r="G82" s="179">
        <f t="shared" si="15"/>
        <v>276968543</v>
      </c>
      <c r="H82" s="179">
        <v>94130670</v>
      </c>
      <c r="I82" s="179">
        <v>8888370</v>
      </c>
      <c r="J82" s="179">
        <v>31964285</v>
      </c>
      <c r="K82" s="179">
        <f t="shared" si="8"/>
        <v>134983325</v>
      </c>
      <c r="L82" s="180">
        <f t="shared" si="13"/>
        <v>0.48735976850627399</v>
      </c>
    </row>
    <row r="83" spans="1:12" x14ac:dyDescent="0.25">
      <c r="A83" s="184"/>
      <c r="B83" s="190" t="s">
        <v>683</v>
      </c>
      <c r="C83" s="178">
        <v>681168483</v>
      </c>
      <c r="D83" s="179">
        <v>108800000</v>
      </c>
      <c r="E83" s="179">
        <v>606814999.73600006</v>
      </c>
      <c r="F83" s="179">
        <v>149387135</v>
      </c>
      <c r="G83" s="179">
        <f t="shared" si="15"/>
        <v>865002134.73600006</v>
      </c>
      <c r="H83" s="179">
        <v>10356560</v>
      </c>
      <c r="I83" s="179">
        <v>143291132</v>
      </c>
      <c r="J83" s="179">
        <v>76750819</v>
      </c>
      <c r="K83" s="179">
        <f t="shared" si="8"/>
        <v>230398511</v>
      </c>
      <c r="L83" s="180">
        <f t="shared" si="13"/>
        <v>0.26635600277485788</v>
      </c>
    </row>
    <row r="84" spans="1:12" x14ac:dyDescent="0.25">
      <c r="A84" s="185" t="s">
        <v>684</v>
      </c>
      <c r="B84" s="182"/>
      <c r="C84" s="188">
        <f t="shared" ref="C84:K84" si="16">SUM(C75:C83)</f>
        <v>11471399674</v>
      </c>
      <c r="D84" s="188">
        <f t="shared" si="16"/>
        <v>560524528</v>
      </c>
      <c r="E84" s="188">
        <f t="shared" si="16"/>
        <v>10457830660.736</v>
      </c>
      <c r="F84" s="188">
        <f t="shared" si="16"/>
        <v>581826383</v>
      </c>
      <c r="G84" s="188">
        <f t="shared" si="16"/>
        <v>11600181571.736</v>
      </c>
      <c r="H84" s="188">
        <f t="shared" si="16"/>
        <v>201561420</v>
      </c>
      <c r="I84" s="188">
        <f t="shared" si="16"/>
        <v>4653833589</v>
      </c>
      <c r="J84" s="188">
        <f t="shared" si="16"/>
        <v>232974516</v>
      </c>
      <c r="K84" s="188">
        <f t="shared" si="16"/>
        <v>5088369525</v>
      </c>
      <c r="L84" s="189">
        <f t="shared" si="13"/>
        <v>0.43864567925366627</v>
      </c>
    </row>
    <row r="85" spans="1:12" x14ac:dyDescent="0.25">
      <c r="A85" s="177" t="s">
        <v>685</v>
      </c>
      <c r="B85" s="190" t="s">
        <v>686</v>
      </c>
      <c r="C85" s="178">
        <v>33012600</v>
      </c>
      <c r="D85" s="179"/>
      <c r="E85" s="179">
        <v>51301183</v>
      </c>
      <c r="F85" s="179"/>
      <c r="G85" s="179">
        <f t="shared" ref="G85:G92" si="17">+D85+E85+F85</f>
        <v>51301183</v>
      </c>
      <c r="H85" s="179"/>
      <c r="I85" s="179">
        <v>10701900</v>
      </c>
      <c r="J85" s="179"/>
      <c r="K85" s="179">
        <f t="shared" si="8"/>
        <v>10701900</v>
      </c>
      <c r="L85" s="180">
        <f t="shared" si="13"/>
        <v>0.20860922446954097</v>
      </c>
    </row>
    <row r="86" spans="1:12" x14ac:dyDescent="0.25">
      <c r="A86" s="181"/>
      <c r="B86" s="190" t="s">
        <v>687</v>
      </c>
      <c r="C86" s="178">
        <v>7947093354</v>
      </c>
      <c r="D86" s="179"/>
      <c r="E86" s="179">
        <v>7554452940</v>
      </c>
      <c r="F86" s="179"/>
      <c r="G86" s="179">
        <f t="shared" si="17"/>
        <v>7554452940</v>
      </c>
      <c r="H86" s="179"/>
      <c r="I86" s="179">
        <v>3788778351</v>
      </c>
      <c r="J86" s="179"/>
      <c r="K86" s="179">
        <f t="shared" si="8"/>
        <v>3788778351</v>
      </c>
      <c r="L86" s="180">
        <f t="shared" si="13"/>
        <v>0.50152914858186937</v>
      </c>
    </row>
    <row r="87" spans="1:12" x14ac:dyDescent="0.25">
      <c r="A87" s="181"/>
      <c r="B87" s="190" t="s">
        <v>688</v>
      </c>
      <c r="C87" s="178">
        <v>12000000</v>
      </c>
      <c r="D87" s="179">
        <v>45942500</v>
      </c>
      <c r="E87" s="179">
        <v>285588323</v>
      </c>
      <c r="F87" s="179"/>
      <c r="G87" s="179">
        <f t="shared" si="17"/>
        <v>331530823</v>
      </c>
      <c r="H87" s="179">
        <v>36897000</v>
      </c>
      <c r="I87" s="179">
        <v>229663090</v>
      </c>
      <c r="J87" s="179"/>
      <c r="K87" s="179">
        <f t="shared" si="8"/>
        <v>266560090</v>
      </c>
      <c r="L87" s="180">
        <f t="shared" si="13"/>
        <v>0.8040280767498954</v>
      </c>
    </row>
    <row r="88" spans="1:12" x14ac:dyDescent="0.25">
      <c r="A88" s="181"/>
      <c r="B88" s="190" t="s">
        <v>689</v>
      </c>
      <c r="C88" s="178">
        <v>363587331</v>
      </c>
      <c r="D88" s="179">
        <v>46402928</v>
      </c>
      <c r="E88" s="179">
        <v>221826691</v>
      </c>
      <c r="F88" s="179"/>
      <c r="G88" s="179">
        <f t="shared" si="17"/>
        <v>268229619</v>
      </c>
      <c r="H88" s="179">
        <v>11013184</v>
      </c>
      <c r="I88" s="179">
        <v>91692936</v>
      </c>
      <c r="J88" s="179"/>
      <c r="K88" s="179">
        <f t="shared" si="8"/>
        <v>102706120</v>
      </c>
      <c r="L88" s="180">
        <f t="shared" si="13"/>
        <v>0.38290372399179379</v>
      </c>
    </row>
    <row r="89" spans="1:12" x14ac:dyDescent="0.25">
      <c r="A89" s="181"/>
      <c r="B89" s="190" t="s">
        <v>690</v>
      </c>
      <c r="C89" s="178">
        <v>427014640</v>
      </c>
      <c r="D89" s="179">
        <v>427014640</v>
      </c>
      <c r="E89" s="179"/>
      <c r="F89" s="179"/>
      <c r="G89" s="179">
        <f t="shared" si="17"/>
        <v>427014640</v>
      </c>
      <c r="H89" s="179">
        <v>0</v>
      </c>
      <c r="I89" s="179"/>
      <c r="J89" s="179"/>
      <c r="K89" s="179">
        <f t="shared" si="8"/>
        <v>0</v>
      </c>
      <c r="L89" s="180">
        <f t="shared" si="13"/>
        <v>0</v>
      </c>
    </row>
    <row r="90" spans="1:12" x14ac:dyDescent="0.25">
      <c r="A90" s="181"/>
      <c r="B90" s="190" t="s">
        <v>691</v>
      </c>
      <c r="C90" s="178">
        <v>288749489.99999994</v>
      </c>
      <c r="D90" s="179"/>
      <c r="E90" s="179">
        <v>546730795.96879995</v>
      </c>
      <c r="F90" s="179"/>
      <c r="G90" s="179">
        <f t="shared" si="17"/>
        <v>546730795.96879995</v>
      </c>
      <c r="H90" s="179"/>
      <c r="I90" s="179">
        <v>172858174</v>
      </c>
      <c r="J90" s="179"/>
      <c r="K90" s="179">
        <f t="shared" si="8"/>
        <v>172858174</v>
      </c>
      <c r="L90" s="180">
        <f t="shared" si="13"/>
        <v>0.31616688738686749</v>
      </c>
    </row>
    <row r="91" spans="1:12" x14ac:dyDescent="0.25">
      <c r="A91" s="181"/>
      <c r="B91" s="190" t="s">
        <v>692</v>
      </c>
      <c r="C91" s="178">
        <v>181627343.82500005</v>
      </c>
      <c r="D91" s="179">
        <v>167127343.82500005</v>
      </c>
      <c r="E91" s="179">
        <v>34337632</v>
      </c>
      <c r="F91" s="179"/>
      <c r="G91" s="179">
        <f t="shared" si="17"/>
        <v>201464975.82500005</v>
      </c>
      <c r="H91" s="179">
        <v>102356750</v>
      </c>
      <c r="I91" s="179">
        <v>15523987</v>
      </c>
      <c r="J91" s="179"/>
      <c r="K91" s="179">
        <f t="shared" si="8"/>
        <v>117880737</v>
      </c>
      <c r="L91" s="180">
        <f t="shared" si="13"/>
        <v>0.58511776807496096</v>
      </c>
    </row>
    <row r="92" spans="1:12" x14ac:dyDescent="0.25">
      <c r="A92" s="181"/>
      <c r="B92" s="190" t="s">
        <v>693</v>
      </c>
      <c r="C92" s="178">
        <v>1888837624</v>
      </c>
      <c r="D92" s="179">
        <v>47009928.064999998</v>
      </c>
      <c r="E92" s="179">
        <v>970921562</v>
      </c>
      <c r="F92" s="179">
        <v>1064278447</v>
      </c>
      <c r="G92" s="179">
        <f t="shared" si="17"/>
        <v>2082209937.0650001</v>
      </c>
      <c r="H92" s="179">
        <v>11103600</v>
      </c>
      <c r="I92" s="179">
        <v>393959877</v>
      </c>
      <c r="J92" s="179">
        <v>341261953</v>
      </c>
      <c r="K92" s="179">
        <f t="shared" ref="K92" si="18">+H92+I92+J92</f>
        <v>746325430</v>
      </c>
      <c r="L92" s="180">
        <f t="shared" si="13"/>
        <v>0.35842948240463712</v>
      </c>
    </row>
    <row r="93" spans="1:12" x14ac:dyDescent="0.25">
      <c r="A93" s="192" t="s">
        <v>694</v>
      </c>
      <c r="B93" s="195"/>
      <c r="C93" s="188">
        <f>SUM(C85:C92)</f>
        <v>11141922382.825001</v>
      </c>
      <c r="D93" s="188">
        <f t="shared" ref="D93:K93" si="19">SUM(D85:D92)</f>
        <v>733497339.8900001</v>
      </c>
      <c r="E93" s="188">
        <f t="shared" si="19"/>
        <v>9665159126.9687996</v>
      </c>
      <c r="F93" s="188">
        <f t="shared" si="19"/>
        <v>1064278447</v>
      </c>
      <c r="G93" s="188">
        <f t="shared" si="19"/>
        <v>11462934913.858801</v>
      </c>
      <c r="H93" s="188">
        <f t="shared" si="19"/>
        <v>161370534</v>
      </c>
      <c r="I93" s="188">
        <f t="shared" si="19"/>
        <v>4703178315</v>
      </c>
      <c r="J93" s="188">
        <f t="shared" si="19"/>
        <v>341261953</v>
      </c>
      <c r="K93" s="188">
        <f t="shared" si="19"/>
        <v>5205810802</v>
      </c>
      <c r="L93" s="189">
        <f t="shared" si="13"/>
        <v>0.4541429259714389</v>
      </c>
    </row>
    <row r="94" spans="1:12" s="122" customFormat="1" x14ac:dyDescent="0.25">
      <c r="A94" s="114" t="s">
        <v>540</v>
      </c>
      <c r="B94" s="193"/>
      <c r="C94" s="188"/>
      <c r="D94" s="188"/>
      <c r="E94" s="188"/>
      <c r="F94" s="188"/>
      <c r="G94" s="188"/>
      <c r="H94" s="188"/>
      <c r="I94" s="188"/>
      <c r="J94" s="188"/>
      <c r="K94" s="178">
        <f>+'Mapa II_ Despesas por Economica'!K142</f>
        <v>453036998</v>
      </c>
      <c r="L94" s="196"/>
    </row>
    <row r="95" spans="1:12" x14ac:dyDescent="0.25">
      <c r="A95" s="168" t="s">
        <v>10</v>
      </c>
      <c r="B95" s="169"/>
      <c r="C95" s="197">
        <f>SUM(C93,C84,C74,C68,C58,C52,C47,C27,C21,C17,C94)</f>
        <v>78011667300.620605</v>
      </c>
      <c r="D95" s="197">
        <f t="shared" ref="D95:K95" si="20">SUM(D93,D84,D74,D68,D58,D52,D47,D27,D21,D17,D94)</f>
        <v>15518249090.312399</v>
      </c>
      <c r="E95" s="197">
        <f t="shared" si="20"/>
        <v>50083244135.250397</v>
      </c>
      <c r="F95" s="197">
        <f t="shared" si="20"/>
        <v>14901959205</v>
      </c>
      <c r="G95" s="197">
        <f t="shared" si="20"/>
        <v>80503452430.562805</v>
      </c>
      <c r="H95" s="197">
        <f t="shared" si="20"/>
        <v>3095954128</v>
      </c>
      <c r="I95" s="197">
        <f t="shared" si="20"/>
        <v>20565083748.619999</v>
      </c>
      <c r="J95" s="197">
        <f t="shared" si="20"/>
        <v>6269396148</v>
      </c>
      <c r="K95" s="197">
        <f t="shared" si="20"/>
        <v>30383471022.619999</v>
      </c>
      <c r="L95" s="198">
        <f t="shared" si="13"/>
        <v>0.37741823617846532</v>
      </c>
    </row>
  </sheetData>
  <mergeCells count="15">
    <mergeCell ref="H4:H5"/>
    <mergeCell ref="I4:I5"/>
    <mergeCell ref="J4:J5"/>
    <mergeCell ref="K4:K5"/>
    <mergeCell ref="A95:B95"/>
    <mergeCell ref="A1:B2"/>
    <mergeCell ref="A3:B5"/>
    <mergeCell ref="C3:C5"/>
    <mergeCell ref="D3:G3"/>
    <mergeCell ref="H3:K3"/>
    <mergeCell ref="L3:L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rowBreaks count="1" manualBreakCount="1">
    <brk id="58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4"/>
  <sheetViews>
    <sheetView topLeftCell="C8" zoomScaleNormal="100" workbookViewId="0">
      <selection activeCell="C10" sqref="C10:P44"/>
    </sheetView>
  </sheetViews>
  <sheetFormatPr defaultRowHeight="15" x14ac:dyDescent="0.25"/>
  <cols>
    <col min="1" max="1" width="17.140625" customWidth="1"/>
    <col min="2" max="2" width="75.42578125" customWidth="1"/>
    <col min="3" max="15" width="16.85546875" customWidth="1"/>
    <col min="16" max="16" width="10.7109375" customWidth="1"/>
  </cols>
  <sheetData>
    <row r="1" spans="1:16" ht="14.45" customHeight="1" x14ac:dyDescent="0.25">
      <c r="A1" s="199"/>
      <c r="B1" s="199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</row>
    <row r="2" spans="1:16" ht="14.45" customHeight="1" x14ac:dyDescent="0.25">
      <c r="A2" s="199"/>
      <c r="B2" s="199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6" ht="15.75" x14ac:dyDescent="0.25">
      <c r="A3" s="199"/>
      <c r="B3" s="199"/>
      <c r="C3" s="147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</row>
    <row r="4" spans="1:16" ht="11.25" customHeight="1" x14ac:dyDescent="0.25">
      <c r="A4" s="199"/>
      <c r="B4" s="199"/>
      <c r="C4" s="147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</row>
    <row r="5" spans="1:16" ht="15" customHeight="1" x14ac:dyDescent="0.25">
      <c r="A5" s="200"/>
      <c r="B5" s="200"/>
      <c r="C5" s="147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</row>
    <row r="6" spans="1:16" ht="22.5" customHeight="1" x14ac:dyDescent="0.25">
      <c r="A6" s="12" t="s">
        <v>695</v>
      </c>
      <c r="B6" s="13"/>
      <c r="C6" s="18" t="s">
        <v>392</v>
      </c>
      <c r="D6" s="15" t="s">
        <v>393</v>
      </c>
      <c r="E6" s="16"/>
      <c r="F6" s="16"/>
      <c r="G6" s="16"/>
      <c r="H6" s="16"/>
      <c r="I6" s="17"/>
      <c r="J6" s="15" t="s">
        <v>3</v>
      </c>
      <c r="K6" s="16"/>
      <c r="L6" s="16"/>
      <c r="M6" s="16"/>
      <c r="N6" s="16"/>
      <c r="O6" s="17"/>
      <c r="P6" s="201" t="s">
        <v>596</v>
      </c>
    </row>
    <row r="7" spans="1:16" ht="17.100000000000001" customHeight="1" x14ac:dyDescent="0.25">
      <c r="A7" s="19"/>
      <c r="B7" s="20"/>
      <c r="C7" s="22"/>
      <c r="D7" s="18" t="s">
        <v>696</v>
      </c>
      <c r="E7" s="18" t="s">
        <v>697</v>
      </c>
      <c r="F7" s="18" t="s">
        <v>698</v>
      </c>
      <c r="G7" s="18" t="s">
        <v>699</v>
      </c>
      <c r="H7" s="18" t="s">
        <v>700</v>
      </c>
      <c r="I7" s="18" t="s">
        <v>390</v>
      </c>
      <c r="J7" s="18" t="s">
        <v>696</v>
      </c>
      <c r="K7" s="18" t="s">
        <v>697</v>
      </c>
      <c r="L7" s="18" t="s">
        <v>698</v>
      </c>
      <c r="M7" s="18" t="s">
        <v>699</v>
      </c>
      <c r="N7" s="18" t="s">
        <v>700</v>
      </c>
      <c r="O7" s="18" t="s">
        <v>390</v>
      </c>
      <c r="P7" s="202"/>
    </row>
    <row r="8" spans="1:16" ht="23.25" customHeight="1" x14ac:dyDescent="0.25">
      <c r="A8" s="23"/>
      <c r="B8" s="24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03"/>
    </row>
    <row r="9" spans="1:16" x14ac:dyDescent="0.25">
      <c r="A9" s="35" t="s">
        <v>701</v>
      </c>
      <c r="B9" s="204" t="s">
        <v>702</v>
      </c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6"/>
    </row>
    <row r="10" spans="1:16" x14ac:dyDescent="0.25">
      <c r="A10" s="207" t="s">
        <v>703</v>
      </c>
      <c r="B10" t="s">
        <v>704</v>
      </c>
      <c r="C10" s="109">
        <v>662131277</v>
      </c>
      <c r="D10" s="109">
        <v>372804285</v>
      </c>
      <c r="E10" s="109"/>
      <c r="F10" s="109"/>
      <c r="G10" s="109">
        <v>286421637</v>
      </c>
      <c r="H10" s="109"/>
      <c r="I10" s="109">
        <f>SUM(D10:H10)</f>
        <v>659225922</v>
      </c>
      <c r="J10" s="109">
        <v>119138838</v>
      </c>
      <c r="K10" s="109"/>
      <c r="L10" s="109"/>
      <c r="M10" s="109">
        <v>7514918</v>
      </c>
      <c r="N10" s="109"/>
      <c r="O10" s="109">
        <f>SUM(J10:N10)</f>
        <v>126653756</v>
      </c>
      <c r="P10" s="110">
        <f>+O10/I10</f>
        <v>0.19212496319281572</v>
      </c>
    </row>
    <row r="11" spans="1:16" x14ac:dyDescent="0.25">
      <c r="A11" s="181"/>
      <c r="B11" s="208" t="s">
        <v>705</v>
      </c>
      <c r="C11" s="109">
        <v>2596635931</v>
      </c>
      <c r="D11" s="109">
        <v>351129934</v>
      </c>
      <c r="E11" s="109"/>
      <c r="F11" s="109"/>
      <c r="G11" s="109">
        <v>382432864</v>
      </c>
      <c r="H11" s="109">
        <v>1868832136</v>
      </c>
      <c r="I11" s="109">
        <f t="shared" ref="I11:I41" si="0">SUM(D11:H11)</f>
        <v>2602394934</v>
      </c>
      <c r="J11" s="109">
        <v>103378093</v>
      </c>
      <c r="K11" s="109"/>
      <c r="L11" s="109"/>
      <c r="M11" s="109">
        <v>5175214</v>
      </c>
      <c r="N11" s="109">
        <v>38366027</v>
      </c>
      <c r="O11" s="109">
        <f t="shared" ref="O11:O12" si="1">SUM(J11:N11)</f>
        <v>146919334</v>
      </c>
      <c r="P11" s="110">
        <f t="shared" ref="P11:P44" si="2">+O11/I11</f>
        <v>5.6455433447289365E-2</v>
      </c>
    </row>
    <row r="12" spans="1:16" x14ac:dyDescent="0.25">
      <c r="A12" s="184"/>
      <c r="B12" s="209" t="s">
        <v>706</v>
      </c>
      <c r="C12" s="109">
        <v>714494366</v>
      </c>
      <c r="D12" s="109">
        <v>680041945</v>
      </c>
      <c r="E12" s="109"/>
      <c r="F12" s="109"/>
      <c r="G12" s="109">
        <v>99117364</v>
      </c>
      <c r="H12" s="109"/>
      <c r="I12" s="109">
        <f t="shared" si="0"/>
        <v>779159309</v>
      </c>
      <c r="J12" s="109">
        <v>108447221</v>
      </c>
      <c r="K12" s="109"/>
      <c r="L12" s="109"/>
      <c r="M12" s="109">
        <v>35890264</v>
      </c>
      <c r="N12" s="109"/>
      <c r="O12" s="109">
        <f t="shared" si="1"/>
        <v>144337485</v>
      </c>
      <c r="P12" s="110">
        <f t="shared" si="2"/>
        <v>0.18524771934669909</v>
      </c>
    </row>
    <row r="13" spans="1:16" s="213" customFormat="1" x14ac:dyDescent="0.25">
      <c r="A13" s="210" t="s">
        <v>707</v>
      </c>
      <c r="B13" s="210"/>
      <c r="C13" s="211">
        <f>SUM(C10:C12)</f>
        <v>3973261574</v>
      </c>
      <c r="D13" s="211">
        <f t="shared" ref="D13:O13" si="3">SUM(D10:D12)</f>
        <v>1403976164</v>
      </c>
      <c r="E13" s="211">
        <f t="shared" si="3"/>
        <v>0</v>
      </c>
      <c r="F13" s="211">
        <f t="shared" si="3"/>
        <v>0</v>
      </c>
      <c r="G13" s="211">
        <f t="shared" si="3"/>
        <v>767971865</v>
      </c>
      <c r="H13" s="211">
        <f t="shared" si="3"/>
        <v>1868832136</v>
      </c>
      <c r="I13" s="211">
        <f t="shared" si="3"/>
        <v>4040780165</v>
      </c>
      <c r="J13" s="211">
        <f t="shared" si="3"/>
        <v>330964152</v>
      </c>
      <c r="K13" s="211">
        <f t="shared" si="3"/>
        <v>0</v>
      </c>
      <c r="L13" s="211">
        <f t="shared" si="3"/>
        <v>0</v>
      </c>
      <c r="M13" s="211">
        <f t="shared" si="3"/>
        <v>48580396</v>
      </c>
      <c r="N13" s="211">
        <f t="shared" si="3"/>
        <v>38366027</v>
      </c>
      <c r="O13" s="211">
        <f t="shared" si="3"/>
        <v>417910575</v>
      </c>
      <c r="P13" s="212">
        <f t="shared" si="2"/>
        <v>0.10342323955651272</v>
      </c>
    </row>
    <row r="14" spans="1:16" x14ac:dyDescent="0.25">
      <c r="A14" s="214" t="s">
        <v>708</v>
      </c>
      <c r="B14" s="161" t="s">
        <v>709</v>
      </c>
      <c r="C14" s="109">
        <v>41388930</v>
      </c>
      <c r="D14" s="109">
        <v>41388930</v>
      </c>
      <c r="E14" s="109"/>
      <c r="F14" s="109"/>
      <c r="G14" s="109"/>
      <c r="H14" s="109"/>
      <c r="I14" s="109">
        <f t="shared" si="0"/>
        <v>41388930</v>
      </c>
      <c r="J14" s="109">
        <v>14610041</v>
      </c>
      <c r="K14" s="109"/>
      <c r="L14" s="109"/>
      <c r="M14" s="109"/>
      <c r="N14" s="109"/>
      <c r="O14" s="109">
        <f t="shared" ref="O14:O27" si="4">SUM(J14:N14)</f>
        <v>14610041</v>
      </c>
      <c r="P14" s="110">
        <f t="shared" si="2"/>
        <v>0.35299392856978906</v>
      </c>
    </row>
    <row r="15" spans="1:16" x14ac:dyDescent="0.25">
      <c r="A15" s="181"/>
      <c r="B15" s="161" t="s">
        <v>710</v>
      </c>
      <c r="C15" s="109">
        <v>81636540</v>
      </c>
      <c r="D15" s="109">
        <v>81636540</v>
      </c>
      <c r="E15" s="109"/>
      <c r="F15" s="109"/>
      <c r="G15" s="109">
        <v>6864334</v>
      </c>
      <c r="H15" s="109"/>
      <c r="I15" s="109">
        <f t="shared" si="0"/>
        <v>88500874</v>
      </c>
      <c r="J15" s="109">
        <v>24487850</v>
      </c>
      <c r="K15" s="109"/>
      <c r="L15" s="109"/>
      <c r="M15" s="109">
        <v>4894351</v>
      </c>
      <c r="N15" s="109"/>
      <c r="O15" s="109">
        <f t="shared" si="4"/>
        <v>29382201</v>
      </c>
      <c r="P15" s="110">
        <f t="shared" si="2"/>
        <v>0.33199899246192754</v>
      </c>
    </row>
    <row r="16" spans="1:16" x14ac:dyDescent="0.25">
      <c r="A16" s="181"/>
      <c r="B16" s="161" t="s">
        <v>711</v>
      </c>
      <c r="C16" s="109">
        <v>869834140</v>
      </c>
      <c r="D16" s="109">
        <v>445989340</v>
      </c>
      <c r="E16" s="215">
        <v>2000000</v>
      </c>
      <c r="F16" s="109"/>
      <c r="G16" s="109"/>
      <c r="H16" s="109">
        <v>421844800</v>
      </c>
      <c r="I16" s="109">
        <f t="shared" si="0"/>
        <v>869834140</v>
      </c>
      <c r="J16" s="109">
        <v>161089823</v>
      </c>
      <c r="K16" s="109">
        <v>0</v>
      </c>
      <c r="L16" s="109"/>
      <c r="M16" s="109"/>
      <c r="N16" s="109">
        <v>65400315</v>
      </c>
      <c r="O16" s="109">
        <f t="shared" si="4"/>
        <v>226490138</v>
      </c>
      <c r="P16" s="110">
        <f t="shared" si="2"/>
        <v>0.26038313235210564</v>
      </c>
    </row>
    <row r="17" spans="1:16" x14ac:dyDescent="0.25">
      <c r="A17" s="181"/>
      <c r="B17" s="161" t="s">
        <v>712</v>
      </c>
      <c r="C17" s="109">
        <v>234086222</v>
      </c>
      <c r="D17" s="109">
        <v>230586222</v>
      </c>
      <c r="E17" s="215"/>
      <c r="F17" s="109"/>
      <c r="G17" s="109">
        <v>14500000</v>
      </c>
      <c r="H17" s="109"/>
      <c r="I17" s="109">
        <f t="shared" si="0"/>
        <v>245086222</v>
      </c>
      <c r="J17" s="109">
        <v>77051792</v>
      </c>
      <c r="K17" s="109"/>
      <c r="L17" s="109"/>
      <c r="M17" s="109">
        <v>0</v>
      </c>
      <c r="N17" s="109"/>
      <c r="O17" s="109">
        <f t="shared" si="4"/>
        <v>77051792</v>
      </c>
      <c r="P17" s="110">
        <f t="shared" si="2"/>
        <v>0.31438646926468189</v>
      </c>
    </row>
    <row r="18" spans="1:16" x14ac:dyDescent="0.25">
      <c r="A18" s="181"/>
      <c r="B18" s="161" t="s">
        <v>713</v>
      </c>
      <c r="C18" s="109">
        <v>1104618917</v>
      </c>
      <c r="D18" s="109">
        <v>893696517</v>
      </c>
      <c r="E18" s="215"/>
      <c r="F18" s="109"/>
      <c r="G18" s="109">
        <v>63772556.000000007</v>
      </c>
      <c r="H18" s="109">
        <v>464205920</v>
      </c>
      <c r="I18" s="109">
        <f t="shared" si="0"/>
        <v>1421674993</v>
      </c>
      <c r="J18" s="109">
        <v>334289889</v>
      </c>
      <c r="K18" s="109"/>
      <c r="L18" s="109"/>
      <c r="M18" s="109">
        <v>14933643</v>
      </c>
      <c r="N18" s="109">
        <v>46078385</v>
      </c>
      <c r="O18" s="109">
        <f t="shared" si="4"/>
        <v>395301917</v>
      </c>
      <c r="P18" s="110">
        <f t="shared" si="2"/>
        <v>0.27805364724453585</v>
      </c>
    </row>
    <row r="19" spans="1:16" x14ac:dyDescent="0.25">
      <c r="A19" s="181"/>
      <c r="B19" s="161" t="s">
        <v>714</v>
      </c>
      <c r="C19" s="109">
        <v>0</v>
      </c>
      <c r="D19" s="109"/>
      <c r="E19" s="215"/>
      <c r="F19" s="109"/>
      <c r="G19" s="109">
        <v>1059499</v>
      </c>
      <c r="H19" s="109"/>
      <c r="I19" s="109">
        <f t="shared" si="0"/>
        <v>1059499</v>
      </c>
      <c r="J19" s="109">
        <v>0</v>
      </c>
      <c r="K19" s="109"/>
      <c r="L19" s="109"/>
      <c r="M19" s="109">
        <v>384000</v>
      </c>
      <c r="N19" s="109"/>
      <c r="O19" s="109">
        <f t="shared" si="4"/>
        <v>384000</v>
      </c>
      <c r="P19" s="110">
        <f t="shared" si="2"/>
        <v>0.36243545298296648</v>
      </c>
    </row>
    <row r="20" spans="1:16" x14ac:dyDescent="0.25">
      <c r="A20" s="181"/>
      <c r="B20" s="161" t="s">
        <v>715</v>
      </c>
      <c r="C20" s="109">
        <v>1192932241</v>
      </c>
      <c r="D20" s="109">
        <v>1264100305</v>
      </c>
      <c r="E20" s="215"/>
      <c r="F20" s="109"/>
      <c r="G20" s="109">
        <v>168934145</v>
      </c>
      <c r="H20" s="109">
        <v>201937250</v>
      </c>
      <c r="I20" s="109">
        <f t="shared" si="0"/>
        <v>1634971700</v>
      </c>
      <c r="J20" s="109">
        <v>790024399</v>
      </c>
      <c r="K20" s="109"/>
      <c r="L20" s="109"/>
      <c r="M20" s="109">
        <v>11170193</v>
      </c>
      <c r="N20" s="109">
        <v>0</v>
      </c>
      <c r="O20" s="109">
        <f t="shared" si="4"/>
        <v>801194592</v>
      </c>
      <c r="P20" s="110">
        <f t="shared" si="2"/>
        <v>0.49003575535894595</v>
      </c>
    </row>
    <row r="21" spans="1:16" x14ac:dyDescent="0.25">
      <c r="A21" s="181"/>
      <c r="B21" s="161" t="s">
        <v>716</v>
      </c>
      <c r="C21" s="109">
        <v>300847005</v>
      </c>
      <c r="D21" s="109">
        <v>297583514</v>
      </c>
      <c r="E21" s="215"/>
      <c r="F21" s="109"/>
      <c r="G21" s="109">
        <v>5123858</v>
      </c>
      <c r="H21" s="109"/>
      <c r="I21" s="109">
        <f t="shared" si="0"/>
        <v>302707372</v>
      </c>
      <c r="J21" s="109">
        <v>101241962</v>
      </c>
      <c r="K21" s="109"/>
      <c r="L21" s="109"/>
      <c r="M21" s="109">
        <v>2861167</v>
      </c>
      <c r="N21" s="109"/>
      <c r="O21" s="109">
        <f t="shared" si="4"/>
        <v>104103129</v>
      </c>
      <c r="P21" s="110">
        <f t="shared" si="2"/>
        <v>0.34390681770379877</v>
      </c>
    </row>
    <row r="22" spans="1:16" x14ac:dyDescent="0.25">
      <c r="A22" s="181"/>
      <c r="B22" s="161" t="s">
        <v>717</v>
      </c>
      <c r="C22" s="109">
        <v>383906013.80000001</v>
      </c>
      <c r="D22" s="109">
        <v>98174891</v>
      </c>
      <c r="E22" s="215"/>
      <c r="F22" s="109"/>
      <c r="G22" s="109">
        <v>393451</v>
      </c>
      <c r="H22" s="109">
        <v>286221696.80000001</v>
      </c>
      <c r="I22" s="109">
        <f t="shared" si="0"/>
        <v>384790038.80000001</v>
      </c>
      <c r="J22" s="109">
        <v>49991212</v>
      </c>
      <c r="K22" s="109"/>
      <c r="L22" s="109"/>
      <c r="M22" s="109">
        <v>373082</v>
      </c>
      <c r="N22" s="109">
        <v>26537471</v>
      </c>
      <c r="O22" s="109">
        <f t="shared" si="4"/>
        <v>76901765</v>
      </c>
      <c r="P22" s="110">
        <f t="shared" si="2"/>
        <v>0.19985383519756542</v>
      </c>
    </row>
    <row r="23" spans="1:16" x14ac:dyDescent="0.25">
      <c r="A23" s="181"/>
      <c r="B23" s="161" t="s">
        <v>718</v>
      </c>
      <c r="C23" s="109">
        <v>5144816660</v>
      </c>
      <c r="D23" s="109">
        <v>695136500</v>
      </c>
      <c r="E23" s="215">
        <v>81196647</v>
      </c>
      <c r="F23" s="109"/>
      <c r="G23" s="109">
        <v>2368834493</v>
      </c>
      <c r="H23" s="109">
        <v>2390113063</v>
      </c>
      <c r="I23" s="109">
        <f t="shared" si="0"/>
        <v>5535280703</v>
      </c>
      <c r="J23" s="109">
        <v>195076582</v>
      </c>
      <c r="K23" s="109">
        <v>5978260</v>
      </c>
      <c r="L23" s="109"/>
      <c r="M23" s="109">
        <v>3388188</v>
      </c>
      <c r="N23" s="109">
        <v>525428603</v>
      </c>
      <c r="O23" s="109">
        <f t="shared" si="4"/>
        <v>729871633</v>
      </c>
      <c r="P23" s="110">
        <f t="shared" si="2"/>
        <v>0.13185810660052447</v>
      </c>
    </row>
    <row r="24" spans="1:16" x14ac:dyDescent="0.25">
      <c r="A24" s="181"/>
      <c r="B24" s="161" t="s">
        <v>719</v>
      </c>
      <c r="C24" s="109">
        <v>384734848</v>
      </c>
      <c r="D24" s="109">
        <v>336056188</v>
      </c>
      <c r="E24" s="215"/>
      <c r="F24" s="109"/>
      <c r="G24" s="109">
        <v>67043744</v>
      </c>
      <c r="H24" s="109"/>
      <c r="I24" s="109">
        <f t="shared" si="0"/>
        <v>403099932</v>
      </c>
      <c r="J24" s="109">
        <v>120479940</v>
      </c>
      <c r="K24" s="109"/>
      <c r="L24" s="109"/>
      <c r="M24" s="109">
        <v>28954635</v>
      </c>
      <c r="N24" s="109"/>
      <c r="O24" s="109">
        <f t="shared" si="4"/>
        <v>149434575</v>
      </c>
      <c r="P24" s="110">
        <f t="shared" si="2"/>
        <v>0.37071347112010922</v>
      </c>
    </row>
    <row r="25" spans="1:16" x14ac:dyDescent="0.25">
      <c r="A25" s="181"/>
      <c r="B25" s="161" t="s">
        <v>720</v>
      </c>
      <c r="C25" s="109">
        <v>1196320658.7684</v>
      </c>
      <c r="D25" s="109">
        <v>547607412</v>
      </c>
      <c r="E25" s="215"/>
      <c r="F25" s="109"/>
      <c r="G25" s="109">
        <v>305315520.91839999</v>
      </c>
      <c r="H25" s="109">
        <v>398233613</v>
      </c>
      <c r="I25" s="109">
        <f t="shared" si="0"/>
        <v>1251156545.9184</v>
      </c>
      <c r="J25" s="109">
        <v>335793209</v>
      </c>
      <c r="K25" s="109"/>
      <c r="L25" s="109"/>
      <c r="M25" s="109">
        <v>23927944</v>
      </c>
      <c r="N25" s="109">
        <v>120201356</v>
      </c>
      <c r="O25" s="109">
        <f t="shared" si="4"/>
        <v>479922509</v>
      </c>
      <c r="P25" s="110">
        <f t="shared" si="2"/>
        <v>0.38358310202319029</v>
      </c>
    </row>
    <row r="26" spans="1:16" x14ac:dyDescent="0.25">
      <c r="A26" s="181"/>
      <c r="B26" s="161" t="s">
        <v>721</v>
      </c>
      <c r="C26" s="109">
        <v>592613269.27639997</v>
      </c>
      <c r="D26" s="109">
        <v>253234171</v>
      </c>
      <c r="E26" s="215"/>
      <c r="F26" s="109"/>
      <c r="G26" s="109">
        <v>120003180</v>
      </c>
      <c r="H26" s="109">
        <v>339379098.27639997</v>
      </c>
      <c r="I26" s="109">
        <f t="shared" si="0"/>
        <v>712616449.27639997</v>
      </c>
      <c r="J26" s="109">
        <v>106200547</v>
      </c>
      <c r="K26" s="109"/>
      <c r="L26" s="109"/>
      <c r="M26" s="109">
        <v>24807206</v>
      </c>
      <c r="N26" s="109">
        <v>83145983</v>
      </c>
      <c r="O26" s="109">
        <f t="shared" si="4"/>
        <v>214153736</v>
      </c>
      <c r="P26" s="110">
        <f t="shared" si="2"/>
        <v>0.30051753115922947</v>
      </c>
    </row>
    <row r="27" spans="1:16" x14ac:dyDescent="0.25">
      <c r="A27" s="181"/>
      <c r="B27" s="161" t="s">
        <v>722</v>
      </c>
      <c r="C27" s="109">
        <v>1500498389.8249998</v>
      </c>
      <c r="D27" s="109">
        <v>850824250</v>
      </c>
      <c r="E27" s="215"/>
      <c r="F27" s="109">
        <v>178693379</v>
      </c>
      <c r="G27" s="109">
        <v>86497733.064999998</v>
      </c>
      <c r="H27" s="109">
        <v>593046871.82500005</v>
      </c>
      <c r="I27" s="109">
        <f t="shared" si="0"/>
        <v>1709062233.8900001</v>
      </c>
      <c r="J27" s="109">
        <v>282807110</v>
      </c>
      <c r="K27" s="109"/>
      <c r="L27" s="109">
        <v>35070820</v>
      </c>
      <c r="M27" s="109">
        <v>31897646</v>
      </c>
      <c r="N27" s="109">
        <v>101857750</v>
      </c>
      <c r="O27" s="109">
        <f t="shared" si="4"/>
        <v>451633326</v>
      </c>
      <c r="P27" s="110">
        <f t="shared" si="2"/>
        <v>0.2642579755402098</v>
      </c>
    </row>
    <row r="28" spans="1:16" s="213" customFormat="1" x14ac:dyDescent="0.25">
      <c r="A28" s="192" t="s">
        <v>723</v>
      </c>
      <c r="B28" s="216"/>
      <c r="C28" s="211">
        <f>SUM(C14:C27)</f>
        <v>13028233834.6698</v>
      </c>
      <c r="D28" s="211">
        <f t="shared" ref="D28:O28" si="5">SUM(D14:D27)</f>
        <v>6036014780</v>
      </c>
      <c r="E28" s="211">
        <f t="shared" si="5"/>
        <v>83196647</v>
      </c>
      <c r="F28" s="211">
        <f t="shared" si="5"/>
        <v>178693379</v>
      </c>
      <c r="G28" s="211">
        <f t="shared" si="5"/>
        <v>3208342513.9833999</v>
      </c>
      <c r="H28" s="211">
        <f t="shared" si="5"/>
        <v>5094982312.9013996</v>
      </c>
      <c r="I28" s="211">
        <f t="shared" si="5"/>
        <v>14601229632.884798</v>
      </c>
      <c r="J28" s="211">
        <f t="shared" si="5"/>
        <v>2593144356</v>
      </c>
      <c r="K28" s="211">
        <f t="shared" si="5"/>
        <v>5978260</v>
      </c>
      <c r="L28" s="211">
        <f t="shared" si="5"/>
        <v>35070820</v>
      </c>
      <c r="M28" s="211">
        <f t="shared" si="5"/>
        <v>147592055</v>
      </c>
      <c r="N28" s="211">
        <f t="shared" si="5"/>
        <v>968649863</v>
      </c>
      <c r="O28" s="211">
        <f t="shared" si="5"/>
        <v>3750435354</v>
      </c>
      <c r="P28" s="212">
        <f t="shared" si="2"/>
        <v>0.25685750092946236</v>
      </c>
    </row>
    <row r="29" spans="1:16" x14ac:dyDescent="0.25">
      <c r="A29" s="214" t="s">
        <v>724</v>
      </c>
      <c r="B29" s="161" t="s">
        <v>725</v>
      </c>
      <c r="C29" s="109">
        <v>10044089130</v>
      </c>
      <c r="D29" s="109">
        <v>9329250010</v>
      </c>
      <c r="E29" s="109"/>
      <c r="F29" s="109"/>
      <c r="G29" s="109">
        <v>820066949</v>
      </c>
      <c r="H29" s="109">
        <v>222869044.736</v>
      </c>
      <c r="I29" s="109">
        <f t="shared" si="0"/>
        <v>10372186003.736</v>
      </c>
      <c r="J29" s="109">
        <v>4405975496</v>
      </c>
      <c r="K29" s="109"/>
      <c r="L29" s="109"/>
      <c r="M29" s="109">
        <v>191751491</v>
      </c>
      <c r="N29" s="109">
        <v>42196771</v>
      </c>
      <c r="O29" s="109">
        <f t="shared" ref="O29:O34" si="6">SUM(J29:N29)</f>
        <v>4639923758</v>
      </c>
      <c r="P29" s="110">
        <f t="shared" si="2"/>
        <v>0.44734289920453862</v>
      </c>
    </row>
    <row r="30" spans="1:16" x14ac:dyDescent="0.25">
      <c r="A30" s="181"/>
      <c r="B30" s="161" t="s">
        <v>726</v>
      </c>
      <c r="C30" s="109">
        <v>7005153620.8060007</v>
      </c>
      <c r="D30" s="109">
        <v>6253628651</v>
      </c>
      <c r="E30" s="109"/>
      <c r="F30" s="109"/>
      <c r="G30" s="109">
        <v>534198228.02000004</v>
      </c>
      <c r="H30" s="109">
        <v>344637182.78600007</v>
      </c>
      <c r="I30" s="109">
        <f t="shared" si="0"/>
        <v>7132464061.8060007</v>
      </c>
      <c r="J30" s="109">
        <v>2282800699</v>
      </c>
      <c r="K30" s="109"/>
      <c r="L30" s="109"/>
      <c r="M30" s="109">
        <v>60921535</v>
      </c>
      <c r="N30" s="109">
        <v>51681174</v>
      </c>
      <c r="O30" s="109">
        <f t="shared" si="6"/>
        <v>2395403408</v>
      </c>
      <c r="P30" s="110">
        <f t="shared" si="2"/>
        <v>0.33584514232988133</v>
      </c>
    </row>
    <row r="31" spans="1:16" x14ac:dyDescent="0.25">
      <c r="A31" s="181"/>
      <c r="B31" s="161" t="s">
        <v>727</v>
      </c>
      <c r="C31" s="109">
        <v>15321909794</v>
      </c>
      <c r="D31" s="109">
        <v>14874213894</v>
      </c>
      <c r="E31" s="109">
        <v>271569822</v>
      </c>
      <c r="F31" s="109"/>
      <c r="G31" s="109">
        <v>89417572</v>
      </c>
      <c r="H31" s="109"/>
      <c r="I31" s="109">
        <f t="shared" si="0"/>
        <v>15235201288</v>
      </c>
      <c r="J31" s="109">
        <v>6273725458</v>
      </c>
      <c r="K31" s="109">
        <v>118986517</v>
      </c>
      <c r="L31" s="109"/>
      <c r="M31" s="109">
        <v>48189767</v>
      </c>
      <c r="N31" s="109"/>
      <c r="O31" s="109">
        <f t="shared" si="6"/>
        <v>6440901742</v>
      </c>
      <c r="P31" s="110">
        <f t="shared" si="2"/>
        <v>0.42276446633318676</v>
      </c>
    </row>
    <row r="32" spans="1:16" x14ac:dyDescent="0.25">
      <c r="A32" s="181"/>
      <c r="B32" s="161" t="s">
        <v>728</v>
      </c>
      <c r="C32" s="109">
        <v>5435674306.7447996</v>
      </c>
      <c r="D32" s="109">
        <v>5072631715</v>
      </c>
      <c r="E32" s="109"/>
      <c r="F32" s="109"/>
      <c r="G32" s="109">
        <v>55307778</v>
      </c>
      <c r="H32" s="109">
        <v>334839942.76719999</v>
      </c>
      <c r="I32" s="109">
        <f t="shared" si="0"/>
        <v>5462779435.7672005</v>
      </c>
      <c r="J32" s="109">
        <v>2419572900</v>
      </c>
      <c r="K32" s="109"/>
      <c r="L32" s="109"/>
      <c r="M32" s="109">
        <v>15872715</v>
      </c>
      <c r="N32" s="109">
        <v>1145232</v>
      </c>
      <c r="O32" s="109">
        <f t="shared" si="6"/>
        <v>2436590847</v>
      </c>
      <c r="P32" s="110">
        <f t="shared" si="2"/>
        <v>0.44603500391148443</v>
      </c>
    </row>
    <row r="33" spans="1:16" x14ac:dyDescent="0.25">
      <c r="A33" s="181"/>
      <c r="B33" s="161" t="s">
        <v>729</v>
      </c>
      <c r="C33" s="109">
        <v>75852977</v>
      </c>
      <c r="D33" s="109">
        <v>75852977</v>
      </c>
      <c r="E33" s="109"/>
      <c r="F33" s="109"/>
      <c r="G33" s="109">
        <v>37770079</v>
      </c>
      <c r="H33" s="109"/>
      <c r="I33" s="109">
        <f t="shared" si="0"/>
        <v>113623056</v>
      </c>
      <c r="J33" s="109">
        <v>13193162</v>
      </c>
      <c r="K33" s="109"/>
      <c r="L33" s="109"/>
      <c r="M33" s="109">
        <v>10164805</v>
      </c>
      <c r="N33" s="109"/>
      <c r="O33" s="109">
        <f t="shared" si="6"/>
        <v>23357967</v>
      </c>
      <c r="P33" s="110">
        <f t="shared" si="2"/>
        <v>0.20557418381705911</v>
      </c>
    </row>
    <row r="34" spans="1:16" x14ac:dyDescent="0.25">
      <c r="A34" s="181"/>
      <c r="B34" s="161" t="s">
        <v>730</v>
      </c>
      <c r="C34" s="109">
        <v>11347746159</v>
      </c>
      <c r="D34" s="109">
        <v>10781893866</v>
      </c>
      <c r="E34" s="109">
        <v>38000000</v>
      </c>
      <c r="F34" s="109"/>
      <c r="G34" s="109">
        <v>497753056</v>
      </c>
      <c r="H34" s="109">
        <v>194130234.96880001</v>
      </c>
      <c r="I34" s="109">
        <f t="shared" si="0"/>
        <v>11511777156.9688</v>
      </c>
      <c r="J34" s="109">
        <v>5257951334</v>
      </c>
      <c r="K34" s="109">
        <v>0</v>
      </c>
      <c r="L34" s="109"/>
      <c r="M34" s="109">
        <v>109214072</v>
      </c>
      <c r="N34" s="109">
        <v>89665055</v>
      </c>
      <c r="O34" s="109">
        <f t="shared" si="6"/>
        <v>5456830461</v>
      </c>
      <c r="P34" s="110">
        <f t="shared" si="2"/>
        <v>0.47402155085122011</v>
      </c>
    </row>
    <row r="35" spans="1:16" s="213" customFormat="1" x14ac:dyDescent="0.25">
      <c r="A35" s="192" t="s">
        <v>731</v>
      </c>
      <c r="B35" s="216"/>
      <c r="C35" s="211">
        <f t="shared" ref="C35:O35" si="7">SUM(C29:C34)</f>
        <v>49230425987.550797</v>
      </c>
      <c r="D35" s="211">
        <f t="shared" si="7"/>
        <v>46387471113</v>
      </c>
      <c r="E35" s="211">
        <f t="shared" si="7"/>
        <v>309569822</v>
      </c>
      <c r="F35" s="211">
        <f t="shared" si="7"/>
        <v>0</v>
      </c>
      <c r="G35" s="211">
        <f t="shared" si="7"/>
        <v>2034513662.02</v>
      </c>
      <c r="H35" s="211">
        <f t="shared" si="7"/>
        <v>1096476405.2580001</v>
      </c>
      <c r="I35" s="211">
        <f t="shared" si="7"/>
        <v>49828031002.278</v>
      </c>
      <c r="J35" s="211">
        <f t="shared" si="7"/>
        <v>20653219049</v>
      </c>
      <c r="K35" s="211">
        <f t="shared" si="7"/>
        <v>118986517</v>
      </c>
      <c r="L35" s="211">
        <f t="shared" si="7"/>
        <v>0</v>
      </c>
      <c r="M35" s="211">
        <f t="shared" si="7"/>
        <v>436114385</v>
      </c>
      <c r="N35" s="211">
        <f t="shared" si="7"/>
        <v>184688232</v>
      </c>
      <c r="O35" s="211">
        <f t="shared" si="7"/>
        <v>21393008183</v>
      </c>
      <c r="P35" s="212">
        <f t="shared" si="2"/>
        <v>0.42933681609899399</v>
      </c>
    </row>
    <row r="36" spans="1:16" s="122" customFormat="1" x14ac:dyDescent="0.25">
      <c r="A36" s="217" t="s">
        <v>732</v>
      </c>
      <c r="B36" s="156" t="s">
        <v>733</v>
      </c>
      <c r="C36" s="108">
        <v>43823515</v>
      </c>
      <c r="D36" s="108">
        <v>39431201</v>
      </c>
      <c r="E36" s="108"/>
      <c r="F36" s="108"/>
      <c r="G36" s="108">
        <v>5793504</v>
      </c>
      <c r="H36" s="108"/>
      <c r="I36" s="108">
        <f t="shared" si="0"/>
        <v>45224705</v>
      </c>
      <c r="J36" s="108">
        <v>16385833</v>
      </c>
      <c r="K36" s="108"/>
      <c r="L36" s="108"/>
      <c r="M36" s="108">
        <v>0</v>
      </c>
      <c r="N36" s="108"/>
      <c r="O36" s="108">
        <f t="shared" ref="O36:O41" si="8">SUM(J36:N36)</f>
        <v>16385833</v>
      </c>
      <c r="P36" s="118">
        <f t="shared" si="2"/>
        <v>0.36232039545642142</v>
      </c>
    </row>
    <row r="37" spans="1:16" x14ac:dyDescent="0.25">
      <c r="A37" s="181"/>
      <c r="B37" s="161" t="s">
        <v>734</v>
      </c>
      <c r="C37" s="109">
        <v>1480301561</v>
      </c>
      <c r="D37" s="109">
        <v>1456301561</v>
      </c>
      <c r="E37" s="109"/>
      <c r="F37" s="109"/>
      <c r="G37" s="109">
        <v>12000000</v>
      </c>
      <c r="H37" s="109"/>
      <c r="I37" s="109">
        <f t="shared" si="0"/>
        <v>1468301561</v>
      </c>
      <c r="J37" s="109">
        <v>73697165</v>
      </c>
      <c r="K37" s="109"/>
      <c r="L37" s="109"/>
      <c r="M37" s="109">
        <v>0</v>
      </c>
      <c r="N37" s="109"/>
      <c r="O37" s="109">
        <f t="shared" si="8"/>
        <v>73697165</v>
      </c>
      <c r="P37" s="110">
        <f t="shared" si="2"/>
        <v>5.019211785745694E-2</v>
      </c>
    </row>
    <row r="38" spans="1:16" x14ac:dyDescent="0.25">
      <c r="A38" s="181"/>
      <c r="B38" s="161" t="s">
        <v>735</v>
      </c>
      <c r="C38" s="109">
        <v>1725079969</v>
      </c>
      <c r="D38" s="109">
        <v>1726923028</v>
      </c>
      <c r="E38" s="109"/>
      <c r="F38" s="109"/>
      <c r="G38" s="109"/>
      <c r="H38" s="109"/>
      <c r="I38" s="109">
        <f t="shared" si="0"/>
        <v>1726923028</v>
      </c>
      <c r="J38" s="109">
        <v>705613777</v>
      </c>
      <c r="K38" s="109"/>
      <c r="L38" s="109"/>
      <c r="M38" s="109"/>
      <c r="N38" s="109"/>
      <c r="O38" s="109">
        <f t="shared" si="8"/>
        <v>705613777</v>
      </c>
      <c r="P38" s="110">
        <f t="shared" si="2"/>
        <v>0.40859596262213954</v>
      </c>
    </row>
    <row r="39" spans="1:16" x14ac:dyDescent="0.25">
      <c r="A39" s="181"/>
      <c r="B39" s="161" t="s">
        <v>736</v>
      </c>
      <c r="C39" s="109">
        <v>2344182376</v>
      </c>
      <c r="D39" s="109">
        <v>1910355727</v>
      </c>
      <c r="E39" s="109">
        <v>434102421</v>
      </c>
      <c r="F39" s="109"/>
      <c r="G39" s="109">
        <v>16262901</v>
      </c>
      <c r="H39" s="109"/>
      <c r="I39" s="109">
        <f t="shared" si="0"/>
        <v>2360721049</v>
      </c>
      <c r="J39" s="109">
        <v>718864331</v>
      </c>
      <c r="K39" s="109">
        <v>109138569</v>
      </c>
      <c r="L39" s="109"/>
      <c r="M39" s="109">
        <v>4911660</v>
      </c>
      <c r="N39" s="109"/>
      <c r="O39" s="109">
        <f t="shared" si="8"/>
        <v>832914560</v>
      </c>
      <c r="P39" s="110">
        <f t="shared" si="2"/>
        <v>0.35282210083771742</v>
      </c>
    </row>
    <row r="40" spans="1:16" x14ac:dyDescent="0.25">
      <c r="A40" s="181"/>
      <c r="B40" s="161" t="s">
        <v>737</v>
      </c>
      <c r="C40" s="109">
        <v>968923568.4000001</v>
      </c>
      <c r="D40" s="109">
        <v>413881642</v>
      </c>
      <c r="E40" s="109"/>
      <c r="F40" s="109"/>
      <c r="G40" s="109">
        <v>121501062</v>
      </c>
      <c r="H40" s="109">
        <v>683007612.39999998</v>
      </c>
      <c r="I40" s="109">
        <f t="shared" si="0"/>
        <v>1218390316.4000001</v>
      </c>
      <c r="J40" s="109">
        <v>76423630</v>
      </c>
      <c r="K40" s="109"/>
      <c r="L40" s="109"/>
      <c r="M40" s="109">
        <v>29079483</v>
      </c>
      <c r="N40" s="109">
        <v>90923386</v>
      </c>
      <c r="O40" s="109">
        <f t="shared" si="8"/>
        <v>196426499</v>
      </c>
      <c r="P40" s="110">
        <f t="shared" si="2"/>
        <v>0.16121804019288738</v>
      </c>
    </row>
    <row r="41" spans="1:16" x14ac:dyDescent="0.25">
      <c r="A41" s="181"/>
      <c r="B41" s="156" t="s">
        <v>738</v>
      </c>
      <c r="C41" s="109">
        <v>5217434915</v>
      </c>
      <c r="D41" s="109">
        <v>5057628312</v>
      </c>
      <c r="E41" s="109">
        <v>137977051</v>
      </c>
      <c r="F41" s="109"/>
      <c r="G41" s="109"/>
      <c r="H41" s="109">
        <v>18245608</v>
      </c>
      <c r="I41" s="109">
        <f t="shared" si="0"/>
        <v>5213850971</v>
      </c>
      <c r="J41" s="109">
        <v>2538132957</v>
      </c>
      <c r="K41" s="109">
        <v>5890813</v>
      </c>
      <c r="L41" s="109"/>
      <c r="M41" s="109"/>
      <c r="N41" s="109">
        <v>18308.62</v>
      </c>
      <c r="O41" s="109">
        <f t="shared" si="8"/>
        <v>2544042078.6199999</v>
      </c>
      <c r="P41" s="110">
        <f t="shared" si="2"/>
        <v>0.4879391629661522</v>
      </c>
    </row>
    <row r="42" spans="1:16" s="213" customFormat="1" x14ac:dyDescent="0.25">
      <c r="A42" s="192" t="s">
        <v>739</v>
      </c>
      <c r="B42" s="216"/>
      <c r="C42" s="211">
        <f>SUM(C36:C41)</f>
        <v>11779745904.4</v>
      </c>
      <c r="D42" s="211">
        <f t="shared" ref="D42:O42" si="9">SUM(D36:D41)</f>
        <v>10604521471</v>
      </c>
      <c r="E42" s="211">
        <f t="shared" si="9"/>
        <v>572079472</v>
      </c>
      <c r="F42" s="211">
        <f t="shared" si="9"/>
        <v>0</v>
      </c>
      <c r="G42" s="211">
        <f t="shared" si="9"/>
        <v>155557467</v>
      </c>
      <c r="H42" s="211">
        <f t="shared" si="9"/>
        <v>701253220.39999998</v>
      </c>
      <c r="I42" s="211">
        <f t="shared" si="9"/>
        <v>12033411630.4</v>
      </c>
      <c r="J42" s="211">
        <f t="shared" si="9"/>
        <v>4129117693</v>
      </c>
      <c r="K42" s="211">
        <f t="shared" si="9"/>
        <v>115029382</v>
      </c>
      <c r="L42" s="211">
        <f t="shared" si="9"/>
        <v>0</v>
      </c>
      <c r="M42" s="211">
        <f t="shared" si="9"/>
        <v>33991143</v>
      </c>
      <c r="N42" s="211">
        <f t="shared" si="9"/>
        <v>90941694.620000005</v>
      </c>
      <c r="O42" s="211">
        <f t="shared" si="9"/>
        <v>4369079912.6199999</v>
      </c>
      <c r="P42" s="212">
        <f t="shared" si="2"/>
        <v>0.36307907074186646</v>
      </c>
    </row>
    <row r="43" spans="1:16" s="122" customFormat="1" x14ac:dyDescent="0.25">
      <c r="A43" s="218" t="s">
        <v>540</v>
      </c>
      <c r="B43" s="219"/>
      <c r="C43" s="220"/>
      <c r="D43" s="220"/>
      <c r="E43" s="220"/>
      <c r="F43" s="108"/>
      <c r="G43" s="220"/>
      <c r="H43" s="220"/>
      <c r="I43" s="220"/>
      <c r="J43" s="220"/>
      <c r="K43" s="220"/>
      <c r="L43" s="220"/>
      <c r="M43" s="220"/>
      <c r="N43" s="220"/>
      <c r="O43" s="220">
        <f>+'Mapa II_ Despesas por Economica'!K142</f>
        <v>453036998</v>
      </c>
      <c r="P43" s="221"/>
    </row>
    <row r="44" spans="1:16" x14ac:dyDescent="0.25">
      <c r="A44" s="222" t="s">
        <v>7</v>
      </c>
      <c r="B44" s="223"/>
      <c r="C44" s="224">
        <f>SUM(C42,C35,C28,C13)</f>
        <v>78011667300.620605</v>
      </c>
      <c r="D44" s="224">
        <f t="shared" ref="D44:N44" si="10">SUM(D42,D35,D28,D13)</f>
        <v>64431983528</v>
      </c>
      <c r="E44" s="224">
        <f t="shared" si="10"/>
        <v>964845941</v>
      </c>
      <c r="F44" s="224">
        <f t="shared" si="10"/>
        <v>178693379</v>
      </c>
      <c r="G44" s="224">
        <f t="shared" si="10"/>
        <v>6166385508.0033998</v>
      </c>
      <c r="H44" s="224">
        <f t="shared" si="10"/>
        <v>8761544074.5593987</v>
      </c>
      <c r="I44" s="224">
        <f t="shared" si="10"/>
        <v>80503452430.562805</v>
      </c>
      <c r="J44" s="224">
        <f t="shared" si="10"/>
        <v>27706445250</v>
      </c>
      <c r="K44" s="224">
        <f t="shared" si="10"/>
        <v>239994159</v>
      </c>
      <c r="L44" s="224">
        <f t="shared" si="10"/>
        <v>35070820</v>
      </c>
      <c r="M44" s="224">
        <f t="shared" si="10"/>
        <v>666277979</v>
      </c>
      <c r="N44" s="224">
        <f t="shared" si="10"/>
        <v>1282645816.6199999</v>
      </c>
      <c r="O44" s="224">
        <f>SUM(O42,O35,O28,O13,O43)</f>
        <v>30383471022.619999</v>
      </c>
      <c r="P44" s="198">
        <f t="shared" si="2"/>
        <v>0.37741823617846532</v>
      </c>
    </row>
  </sheetData>
  <mergeCells count="19">
    <mergeCell ref="N7:N8"/>
    <mergeCell ref="O7:O8"/>
    <mergeCell ref="A43:B43"/>
    <mergeCell ref="H7:H8"/>
    <mergeCell ref="I7:I8"/>
    <mergeCell ref="J7:J8"/>
    <mergeCell ref="K7:K8"/>
    <mergeCell ref="L7:L8"/>
    <mergeCell ref="M7:M8"/>
    <mergeCell ref="A1:B5"/>
    <mergeCell ref="A6:B8"/>
    <mergeCell ref="C6:C8"/>
    <mergeCell ref="D6:I6"/>
    <mergeCell ref="J6:O6"/>
    <mergeCell ref="P6:P8"/>
    <mergeCell ref="D7:D8"/>
    <mergeCell ref="E7:E8"/>
    <mergeCell ref="F7:F8"/>
    <mergeCell ref="G7:G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Width="0" orientation="landscape" r:id="rId1"/>
  <colBreaks count="1" manualBreakCount="1">
    <brk id="9" max="44" man="1"/>
  </colBreaks>
  <ignoredErrors>
    <ignoredError sqref="I10:AG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10</vt:i4>
      </vt:variant>
    </vt:vector>
  </HeadingPairs>
  <TitlesOfParts>
    <vt:vector size="15" baseType="lpstr">
      <vt:lpstr>Mapa I_ Receitas do Estado</vt:lpstr>
      <vt:lpstr>Mapa II_ Despesas por Economica</vt:lpstr>
      <vt:lpstr>Mapa III_ Despesas por Organica</vt:lpstr>
      <vt:lpstr>Mapa IV_ Despesas por Funções</vt:lpstr>
      <vt:lpstr>Mapa VII_ Despesas por Programa</vt:lpstr>
      <vt:lpstr>'Mapa I_ Receitas do Estado'!Área_de_Impressão</vt:lpstr>
      <vt:lpstr>'Mapa II_ Despesas por Economica'!Área_de_Impressão</vt:lpstr>
      <vt:lpstr>'Mapa III_ Despesas por Organica'!Área_de_Impressão</vt:lpstr>
      <vt:lpstr>'Mapa IV_ Despesas por Funções'!Área_de_Impressão</vt:lpstr>
      <vt:lpstr>'Mapa VII_ Despesas por Programa'!Área_de_Impressão</vt:lpstr>
      <vt:lpstr>'Mapa I_ Receitas do Estado'!Títulos_de_Impressão</vt:lpstr>
      <vt:lpstr>'Mapa II_ Despesas por Economica'!Títulos_de_Impressão</vt:lpstr>
      <vt:lpstr>'Mapa III_ Despesas por Organica'!Títulos_de_Impressão</vt:lpstr>
      <vt:lpstr>'Mapa IV_ Despesas por Funções'!Títulos_de_Impressão</vt:lpstr>
      <vt:lpstr>'Mapa VII_ Despesas por Programa'!Títulos_de_Impressão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 / DNOCP- Yara Jassica Pina</dc:creator>
  <cp:lastModifiedBy>MF / DNOCP- Yara Jassica Pina</cp:lastModifiedBy>
  <dcterms:created xsi:type="dcterms:W3CDTF">2023-08-14T13:50:01Z</dcterms:created>
  <dcterms:modified xsi:type="dcterms:W3CDTF">2023-08-14T13:55:29Z</dcterms:modified>
</cp:coreProperties>
</file>