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isia.fortes\Desktop\2023\CONTAS TRIMESTRAIS\IV Trimestre\Publicação\"/>
    </mc:Choice>
  </mc:AlternateContent>
  <bookViews>
    <workbookView xWindow="0" yWindow="0" windowWidth="24000" windowHeight="8775" firstSheet="3" activeTab="5"/>
  </bookViews>
  <sheets>
    <sheet name="Mapa I_ Receitas do Estado" sheetId="1" r:id="rId1"/>
    <sheet name="Mapa II_ Despesas por Economica" sheetId="2" r:id="rId2"/>
    <sheet name="Mapa III_ Despesas por Organica" sheetId="3" r:id="rId3"/>
    <sheet name="Mapa IV_ Despesas por Funções" sheetId="4" r:id="rId4"/>
    <sheet name="Mapa VII_ Despesas por Programa" sheetId="5" r:id="rId5"/>
    <sheet name="Mapa XVI_ Orçamento por Género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" localSheetId="0" hidden="1">#REF!,#REF!,#REF!,#REF!,#REF!,#REF!,#REF!,#REF!</definedName>
    <definedName name="_" hidden="1">#REF!,#REF!,#REF!,#REF!,#REF!,#REF!,#REF!,#REF!</definedName>
    <definedName name="_________OFE2" localSheetId="0" hidden="1">#REF!</definedName>
    <definedName name="_________OFE2" localSheetId="5" hidden="1">#REF!</definedName>
    <definedName name="_________OFE2" hidden="1">#REF!</definedName>
    <definedName name="________OFE2" localSheetId="0" hidden="1">#REF!</definedName>
    <definedName name="________OFE2" localSheetId="5" hidden="1">#REF!</definedName>
    <definedName name="________OFE2" hidden="1">#REF!</definedName>
    <definedName name="_______OFE2" localSheetId="0" hidden="1">#REF!</definedName>
    <definedName name="_______OFE2" localSheetId="5" hidden="1">#REF!</definedName>
    <definedName name="_______OFE2" hidden="1">#REF!</definedName>
    <definedName name="______OFE2" localSheetId="0" hidden="1">#REF!</definedName>
    <definedName name="______OFE2" localSheetId="5" hidden="1">#REF!</definedName>
    <definedName name="______OFE2" hidden="1">#REF!</definedName>
    <definedName name="_____OFE2" localSheetId="0" hidden="1">#REF!</definedName>
    <definedName name="_____OFE2" localSheetId="5" hidden="1">#REF!</definedName>
    <definedName name="_____OFE2" hidden="1">#REF!</definedName>
    <definedName name="____OFE2" localSheetId="0" hidden="1">#REF!</definedName>
    <definedName name="____OFE2" localSheetId="5" hidden="1">#REF!</definedName>
    <definedName name="____OFE2" hidden="1">#REF!</definedName>
    <definedName name="___OFE2" localSheetId="0" hidden="1">#REF!</definedName>
    <definedName name="___OFE2" localSheetId="5" hidden="1">#REF!</definedName>
    <definedName name="___OFE2" hidden="1">#REF!</definedName>
    <definedName name="__1__123Graph_AChart_1A" localSheetId="0" hidden="1">#REF!</definedName>
    <definedName name="__1__123Graph_AChart_1A" localSheetId="5" hidden="1">#REF!</definedName>
    <definedName name="__1__123Graph_AChart_1A" hidden="1">#REF!</definedName>
    <definedName name="__123Graph_A" localSheetId="0" hidden="1">#REF!</definedName>
    <definedName name="__123Graph_A" localSheetId="5" hidden="1">#REF!</definedName>
    <definedName name="__123Graph_A" hidden="1">#REF!</definedName>
    <definedName name="__123Graph_ACurrent" localSheetId="0" hidden="1">#REF!</definedName>
    <definedName name="__123Graph_ACurrent" localSheetId="5" hidden="1">#REF!</definedName>
    <definedName name="__123Graph_ACurrent" hidden="1">#REF!</definedName>
    <definedName name="__123Graph_B" localSheetId="0" hidden="1">#REF!</definedName>
    <definedName name="__123Graph_B" localSheetId="5" hidden="1">#REF!</definedName>
    <definedName name="__123Graph_B" hidden="1">#REF!</definedName>
    <definedName name="__123Graph_BCurrent" localSheetId="0" hidden="1">#REF!</definedName>
    <definedName name="__123Graph_BCurrent" localSheetId="5" hidden="1">#REF!</definedName>
    <definedName name="__123Graph_BCurrent" hidden="1">#REF!</definedName>
    <definedName name="__123Graph_C" localSheetId="0" hidden="1">#REF!</definedName>
    <definedName name="__123Graph_C" localSheetId="5" hidden="1">#REF!</definedName>
    <definedName name="__123Graph_C" hidden="1">#REF!</definedName>
    <definedName name="__123Graph_D" localSheetId="0" hidden="1">#REF!</definedName>
    <definedName name="__123Graph_D" localSheetId="5" hidden="1">#REF!</definedName>
    <definedName name="__123Graph_D" hidden="1">#REF!</definedName>
    <definedName name="__123Graph_E" localSheetId="0" hidden="1">#REF!</definedName>
    <definedName name="__123Graph_E" localSheetId="5" hidden="1">#REF!</definedName>
    <definedName name="__123Graph_E" hidden="1">#REF!</definedName>
    <definedName name="__123Graph_F" localSheetId="0" hidden="1">#REF!</definedName>
    <definedName name="__123Graph_F" localSheetId="5" hidden="1">#REF!</definedName>
    <definedName name="__123Graph_F" hidden="1">#REF!</definedName>
    <definedName name="__123Graph_X" localSheetId="0" hidden="1">#REF!</definedName>
    <definedName name="__123Graph_X" localSheetId="5" hidden="1">#REF!</definedName>
    <definedName name="__123Graph_X" hidden="1">#REF!</definedName>
    <definedName name="__123Graph_XCurrent" localSheetId="0" hidden="1">#REF!</definedName>
    <definedName name="__123Graph_XCurrent" localSheetId="5" hidden="1">#REF!</definedName>
    <definedName name="__123Graph_XCurrent" hidden="1">#REF!</definedName>
    <definedName name="__2__123Graph_AChart_2A" localSheetId="0" hidden="1">#REF!</definedName>
    <definedName name="__2__123Graph_AChart_2A" localSheetId="5" hidden="1">#REF!</definedName>
    <definedName name="__2__123Graph_AChart_2A" hidden="1">#REF!</definedName>
    <definedName name="__3__123Graph_AChart_3A" localSheetId="0" hidden="1">#REF!</definedName>
    <definedName name="__3__123Graph_AChart_3A" localSheetId="5" hidden="1">#REF!</definedName>
    <definedName name="__3__123Graph_AChart_3A" hidden="1">#REF!</definedName>
    <definedName name="__4__123Graph_AChart_4A" localSheetId="0" hidden="1">#REF!</definedName>
    <definedName name="__4__123Graph_AChart_4A" localSheetId="5" hidden="1">#REF!</definedName>
    <definedName name="__4__123Graph_AChart_4A" hidden="1">#REF!</definedName>
    <definedName name="__5__123Graph_BChart_1A" localSheetId="0" hidden="1">#REF!</definedName>
    <definedName name="__5__123Graph_BChart_1A" localSheetId="5" hidden="1">#REF!</definedName>
    <definedName name="__5__123Graph_BChart_1A" hidden="1">#REF!</definedName>
    <definedName name="__OFE2" localSheetId="0" hidden="1">#REF!</definedName>
    <definedName name="__OFE2" localSheetId="5" hidden="1">#REF!</definedName>
    <definedName name="__OFE2" hidden="1">#REF!</definedName>
    <definedName name="_1_____123Graph_BChart_3A" localSheetId="0" hidden="1">#REF!</definedName>
    <definedName name="_1_____123Graph_BChart_3A" localSheetId="5" hidden="1">#REF!</definedName>
    <definedName name="_1_____123Graph_BChart_3A" hidden="1">#REF!</definedName>
    <definedName name="_1___123Graph_AChart_1A" localSheetId="0" hidden="1">#REF!</definedName>
    <definedName name="_1___123Graph_AChart_1A" localSheetId="5" hidden="1">#REF!</definedName>
    <definedName name="_1___123Graph_AChart_1A" hidden="1">#REF!</definedName>
    <definedName name="_1__123Graph_AChart_1A" localSheetId="0" hidden="1">#REF!</definedName>
    <definedName name="_1__123Graph_AChart_1A" localSheetId="5" hidden="1">#REF!</definedName>
    <definedName name="_1__123Graph_AChart_1A" hidden="1">#REF!</definedName>
    <definedName name="_10____123Graph_XChart_3A" localSheetId="0" hidden="1">#REF!</definedName>
    <definedName name="_10____123Graph_XChart_3A" localSheetId="5" hidden="1">#REF!</definedName>
    <definedName name="_10____123Graph_XChart_3A" hidden="1">#REF!</definedName>
    <definedName name="_10___123Graph_XChart_1A" localSheetId="0" hidden="1">#REF!</definedName>
    <definedName name="_10___123Graph_XChart_1A" localSheetId="5" hidden="1">#REF!</definedName>
    <definedName name="_10___123Graph_XChart_1A" hidden="1">#REF!</definedName>
    <definedName name="_10__123Graph_XChart_1A" localSheetId="0" hidden="1">#REF!</definedName>
    <definedName name="_10__123Graph_XChart_1A" localSheetId="5" hidden="1">#REF!</definedName>
    <definedName name="_10__123Graph_XChart_1A" hidden="1">#REF!</definedName>
    <definedName name="_10__123Graph_XChart_3A" localSheetId="0" hidden="1">#REF!</definedName>
    <definedName name="_10__123Graph_XChart_3A" localSheetId="5" hidden="1">#REF!</definedName>
    <definedName name="_10__123Graph_XChart_3A" hidden="1">#REF!</definedName>
    <definedName name="_11____123Graph_XChart_4A" localSheetId="0" hidden="1">#REF!</definedName>
    <definedName name="_11____123Graph_XChart_4A" localSheetId="5" hidden="1">#REF!</definedName>
    <definedName name="_11____123Graph_XChart_4A" hidden="1">#REF!</definedName>
    <definedName name="_11___123Graph_XChart_2A" localSheetId="0" hidden="1">#REF!</definedName>
    <definedName name="_11___123Graph_XChart_2A" localSheetId="5" hidden="1">#REF!</definedName>
    <definedName name="_11___123Graph_XChart_2A" hidden="1">#REF!</definedName>
    <definedName name="_11__123Graph_BChart_4A" localSheetId="0" hidden="1">#REF!</definedName>
    <definedName name="_11__123Graph_BChart_4A" localSheetId="5" hidden="1">#REF!</definedName>
    <definedName name="_11__123Graph_BChart_4A" hidden="1">#REF!</definedName>
    <definedName name="_11__123Graph_XChart_2A" localSheetId="0" hidden="1">#REF!</definedName>
    <definedName name="_11__123Graph_XChart_2A" localSheetId="5" hidden="1">#REF!</definedName>
    <definedName name="_11__123Graph_XChart_2A" hidden="1">#REF!</definedName>
    <definedName name="_11__123Graph_XChart_4A" localSheetId="0" hidden="1">#REF!</definedName>
    <definedName name="_11__123Graph_XChart_4A" localSheetId="5" hidden="1">#REF!</definedName>
    <definedName name="_11__123Graph_XChart_4A" hidden="1">#REF!</definedName>
    <definedName name="_12___123Graph_AChart_1A" localSheetId="0" hidden="1">#REF!</definedName>
    <definedName name="_12___123Graph_AChart_1A" localSheetId="5" hidden="1">#REF!</definedName>
    <definedName name="_12___123Graph_AChart_1A" hidden="1">#REF!</definedName>
    <definedName name="_12___123Graph_XChart_3A" localSheetId="0" hidden="1">#REF!</definedName>
    <definedName name="_12___123Graph_XChart_3A" localSheetId="5" hidden="1">#REF!</definedName>
    <definedName name="_12___123Graph_XChart_3A" hidden="1">#REF!</definedName>
    <definedName name="_12__123Graph_XChart_1A" localSheetId="0" hidden="1">#REF!</definedName>
    <definedName name="_12__123Graph_XChart_1A" localSheetId="5" hidden="1">#REF!</definedName>
    <definedName name="_12__123Graph_XChart_1A" hidden="1">#REF!</definedName>
    <definedName name="_12__123Graph_XChart_3A" localSheetId="0" hidden="1">#REF!</definedName>
    <definedName name="_12__123Graph_XChart_3A" localSheetId="5" hidden="1">#REF!</definedName>
    <definedName name="_12__123Graph_XChart_3A" hidden="1">#REF!</definedName>
    <definedName name="_13___123Graph_AChart_2A" localSheetId="0" hidden="1">#REF!</definedName>
    <definedName name="_13___123Graph_AChart_2A" localSheetId="5" hidden="1">#REF!</definedName>
    <definedName name="_13___123Graph_AChart_2A" hidden="1">#REF!</definedName>
    <definedName name="_13___123Graph_XChart_4A" localSheetId="0" hidden="1">#REF!</definedName>
    <definedName name="_13___123Graph_XChart_4A" localSheetId="5" hidden="1">#REF!</definedName>
    <definedName name="_13___123Graph_XChart_4A" hidden="1">#REF!</definedName>
    <definedName name="_13__123Graph_XChart_2A" localSheetId="0" hidden="1">#REF!</definedName>
    <definedName name="_13__123Graph_XChart_2A" localSheetId="5" hidden="1">#REF!</definedName>
    <definedName name="_13__123Graph_XChart_2A" hidden="1">#REF!</definedName>
    <definedName name="_13__123Graph_XChart_4A" localSheetId="0" hidden="1">#REF!</definedName>
    <definedName name="_13__123Graph_XChart_4A" localSheetId="5" hidden="1">#REF!</definedName>
    <definedName name="_13__123Graph_XChart_4A" hidden="1">#REF!</definedName>
    <definedName name="_14___123Graph_AChart_3A" localSheetId="0" hidden="1">#REF!</definedName>
    <definedName name="_14___123Graph_AChart_3A" localSheetId="5" hidden="1">#REF!</definedName>
    <definedName name="_14___123Graph_AChart_3A" hidden="1">#REF!</definedName>
    <definedName name="_14__123Graph_XChart_3A" localSheetId="0" hidden="1">#REF!</definedName>
    <definedName name="_14__123Graph_XChart_3A" localSheetId="5" hidden="1">#REF!</definedName>
    <definedName name="_14__123Graph_XChart_3A" hidden="1">#REF!</definedName>
    <definedName name="_15___123Graph_AChart_4A" localSheetId="0" hidden="1">#REF!</definedName>
    <definedName name="_15___123Graph_AChart_4A" localSheetId="5" hidden="1">#REF!</definedName>
    <definedName name="_15___123Graph_AChart_4A" hidden="1">#REF!</definedName>
    <definedName name="_15__123Graph_XChart_4A" localSheetId="0" hidden="1">#REF!</definedName>
    <definedName name="_15__123Graph_XChart_4A" localSheetId="5" hidden="1">#REF!</definedName>
    <definedName name="_15__123Graph_XChart_4A" hidden="1">#REF!</definedName>
    <definedName name="_16___123Graph_BChart_1A" localSheetId="0" hidden="1">#REF!</definedName>
    <definedName name="_16___123Graph_BChart_1A" localSheetId="5" hidden="1">#REF!</definedName>
    <definedName name="_16___123Graph_BChart_1A" hidden="1">#REF!</definedName>
    <definedName name="_17___123Graph_BChart_3A" localSheetId="0" hidden="1">#REF!</definedName>
    <definedName name="_17___123Graph_BChart_3A" localSheetId="5" hidden="1">#REF!</definedName>
    <definedName name="_17___123Graph_BChart_3A" hidden="1">#REF!</definedName>
    <definedName name="_18___123Graph_BChart_4A" localSheetId="0" hidden="1">#REF!</definedName>
    <definedName name="_18___123Graph_BChart_4A" localSheetId="5" hidden="1">#REF!</definedName>
    <definedName name="_18___123Graph_BChart_4A" hidden="1">#REF!</definedName>
    <definedName name="_19___123Graph_XChart_1A" localSheetId="0" hidden="1">#REF!</definedName>
    <definedName name="_19___123Graph_XChart_1A" localSheetId="5" hidden="1">#REF!</definedName>
    <definedName name="_19___123Graph_XChart_1A" hidden="1">#REF!</definedName>
    <definedName name="_2_____123Graph_BChart_4A" localSheetId="0" hidden="1">#REF!</definedName>
    <definedName name="_2_____123Graph_BChart_4A" localSheetId="5" hidden="1">#REF!</definedName>
    <definedName name="_2_____123Graph_BChart_4A" hidden="1">#REF!</definedName>
    <definedName name="_2___123Graph_AChart_2A" localSheetId="0" hidden="1">#REF!</definedName>
    <definedName name="_2___123Graph_AChart_2A" localSheetId="5" hidden="1">#REF!</definedName>
    <definedName name="_2___123Graph_AChart_2A" hidden="1">#REF!</definedName>
    <definedName name="_2__123Graph_AChart_2A" localSheetId="0" hidden="1">#REF!</definedName>
    <definedName name="_2__123Graph_AChart_2A" localSheetId="5" hidden="1">#REF!</definedName>
    <definedName name="_2__123Graph_AChart_2A" hidden="1">#REF!</definedName>
    <definedName name="_20___123Graph_XChart_2A" localSheetId="0" hidden="1">#REF!</definedName>
    <definedName name="_20___123Graph_XChart_2A" localSheetId="5" hidden="1">#REF!</definedName>
    <definedName name="_20___123Graph_XChart_2A" hidden="1">#REF!</definedName>
    <definedName name="_21___123Graph_XChart_3A" localSheetId="0" hidden="1">#REF!</definedName>
    <definedName name="_21___123Graph_XChart_3A" localSheetId="5" hidden="1">#REF!</definedName>
    <definedName name="_21___123Graph_XChart_3A" hidden="1">#REF!</definedName>
    <definedName name="_22___123Graph_XChart_4A" localSheetId="0" hidden="1">#REF!</definedName>
    <definedName name="_22___123Graph_XChart_4A" localSheetId="5" hidden="1">#REF!</definedName>
    <definedName name="_22___123Graph_XChart_4A" hidden="1">#REF!</definedName>
    <definedName name="_3____123Graph_AChart_1A" localSheetId="0" hidden="1">#REF!</definedName>
    <definedName name="_3____123Graph_AChart_1A" localSheetId="5" hidden="1">#REF!</definedName>
    <definedName name="_3____123Graph_AChart_1A" hidden="1">#REF!</definedName>
    <definedName name="_3___123Graph_AChart_3A" localSheetId="0" hidden="1">#REF!</definedName>
    <definedName name="_3___123Graph_AChart_3A" localSheetId="5" hidden="1">#REF!</definedName>
    <definedName name="_3___123Graph_AChart_3A" hidden="1">#REF!</definedName>
    <definedName name="_3__123Graph_AChart_3A" localSheetId="0" hidden="1">#REF!</definedName>
    <definedName name="_3__123Graph_AChart_3A" localSheetId="5" hidden="1">#REF!</definedName>
    <definedName name="_3__123Graph_AChart_3A" hidden="1">#REF!</definedName>
    <definedName name="_4____123Graph_AChart_2A" localSheetId="0" hidden="1">#REF!</definedName>
    <definedName name="_4____123Graph_AChart_2A" localSheetId="5" hidden="1">#REF!</definedName>
    <definedName name="_4____123Graph_AChart_2A" hidden="1">#REF!</definedName>
    <definedName name="_4___123Graph_AChart_4A" localSheetId="0" hidden="1">#REF!</definedName>
    <definedName name="_4___123Graph_AChart_4A" localSheetId="5" hidden="1">#REF!</definedName>
    <definedName name="_4___123Graph_AChart_4A" hidden="1">#REF!</definedName>
    <definedName name="_4__123Graph_AChart_4A" localSheetId="0" hidden="1">#REF!</definedName>
    <definedName name="_4__123Graph_AChart_4A" localSheetId="5" hidden="1">#REF!</definedName>
    <definedName name="_4__123Graph_AChart_4A" hidden="1">#REF!</definedName>
    <definedName name="_5____123Graph_AChart_3A" localSheetId="0" hidden="1">#REF!</definedName>
    <definedName name="_5____123Graph_AChart_3A" localSheetId="5" hidden="1">#REF!</definedName>
    <definedName name="_5____123Graph_AChart_3A" hidden="1">#REF!</definedName>
    <definedName name="_5___123Graph_BChart_1A" localSheetId="0" hidden="1">#REF!</definedName>
    <definedName name="_5___123Graph_BChart_1A" localSheetId="5" hidden="1">#REF!</definedName>
    <definedName name="_5___123Graph_BChart_1A" hidden="1">#REF!</definedName>
    <definedName name="_5__123Graph_BChart_1A" localSheetId="0" hidden="1">#REF!</definedName>
    <definedName name="_5__123Graph_BChart_1A" localSheetId="5" hidden="1">#REF!</definedName>
    <definedName name="_5__123Graph_BChart_1A" hidden="1">#REF!</definedName>
    <definedName name="_6____123Graph_AChart_4A" localSheetId="0" hidden="1">#REF!</definedName>
    <definedName name="_6____123Graph_AChart_4A" localSheetId="5" hidden="1">#REF!</definedName>
    <definedName name="_6____123Graph_AChart_4A" hidden="1">#REF!</definedName>
    <definedName name="_6__123Graph_BChart_3A" localSheetId="0" hidden="1">#REF!</definedName>
    <definedName name="_6__123Graph_BChart_3A" localSheetId="5" hidden="1">#REF!</definedName>
    <definedName name="_6__123Graph_BChart_3A" hidden="1">#REF!</definedName>
    <definedName name="_7____123Graph_BChart_1A" localSheetId="0" hidden="1">#REF!</definedName>
    <definedName name="_7____123Graph_BChart_1A" localSheetId="5" hidden="1">#REF!</definedName>
    <definedName name="_7____123Graph_BChart_1A" hidden="1">#REF!</definedName>
    <definedName name="_7___123Graph_BChart_3A" localSheetId="0" hidden="1">#REF!</definedName>
    <definedName name="_7___123Graph_BChart_3A" localSheetId="5" hidden="1">#REF!</definedName>
    <definedName name="_7___123Graph_BChart_3A" hidden="1">#REF!</definedName>
    <definedName name="_7__123Graph_BChart_3A" localSheetId="0" hidden="1">#REF!</definedName>
    <definedName name="_7__123Graph_BChart_3A" localSheetId="5" hidden="1">#REF!</definedName>
    <definedName name="_7__123Graph_BChart_3A" hidden="1">#REF!</definedName>
    <definedName name="_7__123Graph_BChart_4A" localSheetId="0" hidden="1">#REF!</definedName>
    <definedName name="_7__123Graph_BChart_4A" localSheetId="5" hidden="1">#REF!</definedName>
    <definedName name="_7__123Graph_BChart_4A" hidden="1">#REF!</definedName>
    <definedName name="_8____123Graph_XChart_1A" localSheetId="0" hidden="1">#REF!</definedName>
    <definedName name="_8____123Graph_XChart_1A" localSheetId="5" hidden="1">#REF!</definedName>
    <definedName name="_8____123Graph_XChart_1A" hidden="1">#REF!</definedName>
    <definedName name="_8__123Graph_BChart_3A" localSheetId="0" hidden="1">#REF!</definedName>
    <definedName name="_8__123Graph_BChart_3A" localSheetId="5" hidden="1">#REF!</definedName>
    <definedName name="_8__123Graph_BChart_3A" hidden="1">#REF!</definedName>
    <definedName name="_8__123Graph_XChart_1A" localSheetId="0" hidden="1">#REF!</definedName>
    <definedName name="_8__123Graph_XChart_1A" localSheetId="5" hidden="1">#REF!</definedName>
    <definedName name="_8__123Graph_XChart_1A" hidden="1">#REF!</definedName>
    <definedName name="_9____123Graph_XChart_2A" localSheetId="0" hidden="1">#REF!</definedName>
    <definedName name="_9____123Graph_XChart_2A" localSheetId="5" hidden="1">#REF!</definedName>
    <definedName name="_9____123Graph_XChart_2A" hidden="1">#REF!</definedName>
    <definedName name="_9___123Graph_BChart_4A" localSheetId="0" hidden="1">#REF!</definedName>
    <definedName name="_9___123Graph_BChart_4A" localSheetId="5" hidden="1">#REF!</definedName>
    <definedName name="_9___123Graph_BChart_4A" hidden="1">#REF!</definedName>
    <definedName name="_9__123Graph_BChart_4A" localSheetId="0" hidden="1">#REF!</definedName>
    <definedName name="_9__123Graph_BChart_4A" localSheetId="5" hidden="1">#REF!</definedName>
    <definedName name="_9__123Graph_BChart_4A" hidden="1">#REF!</definedName>
    <definedName name="_9__123Graph_XChart_2A" localSheetId="0" hidden="1">#REF!</definedName>
    <definedName name="_9__123Graph_XChart_2A" localSheetId="5" hidden="1">#REF!</definedName>
    <definedName name="_9__123Graph_XChart_2A" hidden="1">#REF!</definedName>
    <definedName name="_Fill" localSheetId="0" hidden="1">#REF!</definedName>
    <definedName name="_Fill" localSheetId="5" hidden="1">#REF!</definedName>
    <definedName name="_Fill" hidden="1">#REF!</definedName>
    <definedName name="_Fill1" localSheetId="0" hidden="1">#REF!</definedName>
    <definedName name="_Fill1" localSheetId="5" hidden="1">#REF!</definedName>
    <definedName name="_Fill1" hidden="1">#REF!</definedName>
    <definedName name="_filterd" localSheetId="0" hidden="1">#REF!</definedName>
    <definedName name="_filterd" localSheetId="5" hidden="1">#REF!</definedName>
    <definedName name="_filterd" hidden="1">#REF!</definedName>
    <definedName name="_xlnm._FilterDatabase" hidden="1">[1]C!$P$428:$T$428</definedName>
    <definedName name="_Key1" localSheetId="0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5" hidden="1">#REF!</definedName>
    <definedName name="_Key2" hidden="1">#REF!</definedName>
    <definedName name="_Key3" localSheetId="0" hidden="1">#REF!</definedName>
    <definedName name="_Key3" localSheetId="5" hidden="1">#REF!</definedName>
    <definedName name="_Key3" hidden="1">#REF!</definedName>
    <definedName name="_OFE2" localSheetId="0" hidden="1">#REF!</definedName>
    <definedName name="_OFE2" localSheetId="5" hidden="1">#REF!</definedName>
    <definedName name="_OFE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5" hidden="1">#REF!</definedName>
    <definedName name="_Parse_In" hidden="1">#REF!</definedName>
    <definedName name="_Parse_Out" localSheetId="0" hidden="1">#REF!</definedName>
    <definedName name="_Parse_Out" localSheetId="5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localSheetId="5" hidden="1">#REF!</definedName>
    <definedName name="_Regression_Out" hidden="1">#REF!</definedName>
    <definedName name="_Regression_X" localSheetId="0" hidden="1">#REF!</definedName>
    <definedName name="_Regression_X" localSheetId="5" hidden="1">#REF!</definedName>
    <definedName name="_Regression_X" hidden="1">#REF!</definedName>
    <definedName name="_Regression_Y" localSheetId="0" hidden="1">#REF!</definedName>
    <definedName name="_Regression_Y" localSheetId="5" hidden="1">#REF!</definedName>
    <definedName name="_Regression_Y" hidden="1">#REF!</definedName>
    <definedName name="_Sort" localSheetId="0" hidden="1">#REF!</definedName>
    <definedName name="_Sort" localSheetId="5" hidden="1">#REF!</definedName>
    <definedName name="_Sort" hidden="1">#REF!</definedName>
    <definedName name="´" hidden="1">#REF!,#REF!,#REF!,#REF!,#REF!,#REF!</definedName>
    <definedName name="a" localSheetId="0">#REF!</definedName>
    <definedName name="a" localSheetId="5">#REF!</definedName>
    <definedName name="a">#REF!</definedName>
    <definedName name="ab" localSheetId="0" hidden="1">#REF!</definedName>
    <definedName name="ab" localSheetId="5" hidden="1">#REF!</definedName>
    <definedName name="ab" hidden="1">#REF!</definedName>
    <definedName name="adfaedarew" localSheetId="0" hidden="1">{"SRB",#N/A,FALSE,"SRB"}</definedName>
    <definedName name="adfaedarew" hidden="1">{"SRB",#N/A,FALSE,"SRB"}</definedName>
    <definedName name="adfaedarew2" localSheetId="0" hidden="1">{"SRB",#N/A,FALSE,"SRB"}</definedName>
    <definedName name="adfaedarew2" hidden="1">{"SRB",#N/A,FALSE,"SRB"}</definedName>
    <definedName name="adfew" localSheetId="0" hidden="1">{"SRB",#N/A,FALSE,"SRB"}</definedName>
    <definedName name="adfew" hidden="1">{"SRB",#N/A,FALSE,"SRB"}</definedName>
    <definedName name="adfew2" localSheetId="0" hidden="1">{"SRB",#N/A,FALSE,"SRB"}</definedName>
    <definedName name="adfew2" hidden="1">{"SRB",#N/A,FALSE,"SRB"}</definedName>
    <definedName name="adfffff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adffffff" hidden="1">{"REDA",#N/A,FALSE,"REDA";"REDB",#N/A,FALSE,"REDB";"REDC",#N/A,FALSE,"REDC";"REDD",#N/A,FALSE,"REDD";"REDE",#N/A,FALSE,"REDE";"REDF",#N/A,FALSE,"REDF";"REDG",#N/A,FALSE,"REDG";"REDH",#N/A,FALSE,"REDH";"REDI",#N/A,FALSE,"REDI"}</definedName>
    <definedName name="adreacd" localSheetId="0" hidden="1">{"SRC",#N/A,FALSE,"SRC"}</definedName>
    <definedName name="adreacd" hidden="1">{"SRC",#N/A,FALSE,"SRC"}</definedName>
    <definedName name="adreacd2" localSheetId="0" hidden="1">{"SRC",#N/A,FALSE,"SRC"}</definedName>
    <definedName name="adreacd2" hidden="1">{"SRC",#N/A,FALSE,"SRC"}</definedName>
    <definedName name="adreadh" localSheetId="0" hidden="1">{"SRB",#N/A,FALSE,"SRB"}</definedName>
    <definedName name="adreadh" hidden="1">{"SRB",#N/A,FALSE,"SRB"}</definedName>
    <definedName name="adreadh2" localSheetId="0" hidden="1">{"SRB",#N/A,FALSE,"SRB"}</definedName>
    <definedName name="adreadh2" hidden="1">{"SRB",#N/A,FALSE,"SRB"}</definedName>
    <definedName name="adsfae" localSheetId="0" hidden="1">{"SRA",#N/A,FALSE,"SRA";"SRB",#N/A,FALSE,"SRB";"SRC",#N/A,FALSE,"SRC"}</definedName>
    <definedName name="adsfae" hidden="1">{"SRA",#N/A,FALSE,"SRA";"SRB",#N/A,FALSE,"SRB";"SRC",#N/A,FALSE,"SRC"}</definedName>
    <definedName name="adsfeafyhgtuhjt" localSheetId="0" hidden="1">{"SRD",#N/A,FALSE,"SRA"}</definedName>
    <definedName name="adsfeafyhgtuhjt" hidden="1">{"SRD",#N/A,FALSE,"SRA"}</definedName>
    <definedName name="aedg" localSheetId="0" hidden="1">{"SRA",#N/A,FALSE,"SRA"}</definedName>
    <definedName name="aedg" hidden="1">{"SRA",#N/A,FALSE,"SRA"}</definedName>
    <definedName name="aer" localSheetId="0" hidden="1">{"SRA",#N/A,FALSE,"SRA";"SRB",#N/A,FALSE,"SRB";"SRC",#N/A,FALSE,"SRC"}</definedName>
    <definedName name="aer" hidden="1">{"SRA",#N/A,FALSE,"SRA";"SRB",#N/A,FALSE,"SRB";"SRC",#N/A,FALSE,"SRC"}</definedName>
    <definedName name="afce" localSheetId="0" hidden="1">{"SRB",#N/A,FALSE,"SRB"}</definedName>
    <definedName name="afce" hidden="1">{"SRB",#N/A,FALSE,"SRB"}</definedName>
    <definedName name="annie" localSheetId="0" hidden="1">{"SRB",#N/A,FALSE,"SRB"}</definedName>
    <definedName name="annie" hidden="1">{"SRB",#N/A,FALSE,"SRB"}</definedName>
    <definedName name="annie2" hidden="1">#REF!,#REF!,#REF!,#REF!,#REF!,#REF!,#REF!,#REF!,#REF!</definedName>
    <definedName name="Anos_Empréstimo">#REF!</definedName>
    <definedName name="anscount" hidden="1">1</definedName>
    <definedName name="_xlnm.Print_Area" localSheetId="0">'Mapa I_ Receitas do Estado'!$A$2:$H$234</definedName>
    <definedName name="_xlnm.Print_Area" localSheetId="1">'Mapa II_ Despesas por Economica'!$A$1:$L$146</definedName>
    <definedName name="_xlnm.Print_Area" localSheetId="2">'Mapa III_ Despesas por Organica'!$A$1:$L$40</definedName>
    <definedName name="_xlnm.Print_Area" localSheetId="3">'Mapa IV_ Despesas por Funções'!$A$1:$L$98</definedName>
    <definedName name="_xlnm.Print_Area" localSheetId="4">'Mapa VII_ Despesas por Programa'!$A$1:$P$44</definedName>
    <definedName name="_xlnm.Print_Area" localSheetId="5">'Mapa XVI_ Orçamento por Género'!$A$1:$O$43</definedName>
    <definedName name="_xlnm.Print_Area">'[2]Table 1'!#REF!</definedName>
    <definedName name="as" hidden="1">#REF!,#REF!,#REF!,#REF!,#REF!,#REF!</definedName>
    <definedName name="asdfe" localSheetId="0" hidden="1">{"SRB",#N/A,FALSE,"SRB"}</definedName>
    <definedName name="asdfe" hidden="1">{"SRB",#N/A,FALSE,"SRB"}</definedName>
    <definedName name="aserfdrew" localSheetId="0" hidden="1">{"SRC",#N/A,FALSE,"SRC"}</definedName>
    <definedName name="aserfdrew" hidden="1">{"SRC",#N/A,FALSE,"SRC"}</definedName>
    <definedName name="aserss" localSheetId="0" hidden="1">{"SRD",#N/A,FALSE,"SRD"}</definedName>
    <definedName name="aserss" hidden="1">{"SRD",#N/A,FALSE,"SRD"}</definedName>
    <definedName name="Bal_Fin">#REF!</definedName>
    <definedName name="Bal_Iní">#REF!</definedName>
    <definedName name="CampusP">#REF!</definedName>
    <definedName name="cb" localSheetId="0" hidden="1">{"SRB",#N/A,FALSE,"SRB"}</definedName>
    <definedName name="cb" hidden="1">{"SRB",#N/A,FALSE,"SRB"}</definedName>
    <definedName name="cc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cc" hidden="1">{"REDA",#N/A,FALSE,"REDA";"REDB",#N/A,FALSE,"REDB";"REDC",#N/A,FALSE,"REDC";"REDD",#N/A,FALSE,"REDD";"REDE",#N/A,FALSE,"REDE";"REDF",#N/A,FALSE,"REDF";"REDG",#N/A,FALSE,"REDG";"REDH",#N/A,FALSE,"REDH";"REDI",#N/A,FALSE,"REDI"}</definedName>
    <definedName name="celina" localSheetId="0" hidden="1">#REF!</definedName>
    <definedName name="celina" localSheetId="5" hidden="1">#REF!</definedName>
    <definedName name="celina" hidden="1">#REF!</definedName>
    <definedName name="Cenario21" localSheetId="5" hidden="1">#REF!,#REF!,#REF!,#REF!,#REF!,#REF!,#REF!,#REF!</definedName>
    <definedName name="Cenario21" hidden="1">#REF!,#REF!,#REF!,#REF!,#REF!,#REF!,#REF!,#REF!</definedName>
    <definedName name="cjhfrjhdfjhdfjhdf" localSheetId="0" hidden="1">#REF!</definedName>
    <definedName name="cjhfrjhdfjhdfjhdf" localSheetId="5" hidden="1">#REF!</definedName>
    <definedName name="cjhfrjhdfjhdfjhdf" hidden="1">#REF!</definedName>
    <definedName name="Claudia">#REF!</definedName>
    <definedName name="Code" localSheetId="0" hidden="1">#REF!</definedName>
    <definedName name="Code" localSheetId="5" hidden="1">#REF!</definedName>
    <definedName name="Code" hidden="1">#REF!</definedName>
    <definedName name="Composition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mposition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Contribuição_segurança_social">DATE(YEAR(#REF!),MONTH(#REF!)+Payment_Number,DAY(#REF!))</definedName>
    <definedName name="cv" localSheetId="0">{"Annually";"Semi-Annually";"Quarterly";"Bi-Monthly";"Monthly"}</definedName>
    <definedName name="cv">{"Annually";"Semi-Annually";"Quarterly";"Bi-Monthly";"Monthly"}</definedName>
    <definedName name="Cwvu.a." localSheetId="5" hidden="1">#REF!,#REF!,#REF!,#REF!,#REF!,#REF!</definedName>
    <definedName name="Cwvu.a." hidden="1">#REF!,#REF!,#REF!,#REF!,#REF!,#REF!</definedName>
    <definedName name="Cwvu.bop." localSheetId="5" hidden="1">#REF!,#REF!,#REF!,#REF!,#REF!,#REF!</definedName>
    <definedName name="Cwvu.bop." hidden="1">#REF!,#REF!,#REF!,#REF!,#REF!,#REF!</definedName>
    <definedName name="Cwvu.bop.sr." localSheetId="5" hidden="1">#REF!,#REF!,#REF!,#REF!,#REF!,#REF!</definedName>
    <definedName name="Cwvu.bop.sr." hidden="1">#REF!,#REF!,#REF!,#REF!,#REF!,#REF!</definedName>
    <definedName name="Cwvu.bopsdr.sr." localSheetId="5" hidden="1">#REF!,#REF!,#REF!,#REF!,#REF!,#REF!</definedName>
    <definedName name="Cwvu.bopsdr.sr." hidden="1">#REF!,#REF!,#REF!,#REF!,#REF!,#REF!</definedName>
    <definedName name="Cwvu.cotton." localSheetId="5" hidden="1">#REF!,#REF!,#REF!,#REF!,#REF!,#REF!,#REF!,#REF!</definedName>
    <definedName name="Cwvu.cotton." hidden="1">#REF!,#REF!,#REF!,#REF!,#REF!,#REF!,#REF!,#REF!</definedName>
    <definedName name="Cwvu.cottonall." localSheetId="5" hidden="1">#REF!,#REF!,#REF!,#REF!,#REF!,#REF!,#REF!</definedName>
    <definedName name="Cwvu.cottonall." hidden="1">#REF!,#REF!,#REF!,#REF!,#REF!,#REF!,#REF!</definedName>
    <definedName name="Cwvu.exportdetails." localSheetId="5" hidden="1">#REF!,#REF!,#REF!,#REF!,#REF!,#REF!,#REF!</definedName>
    <definedName name="Cwvu.exportdetails." hidden="1">#REF!,#REF!,#REF!,#REF!,#REF!,#REF!,#REF!</definedName>
    <definedName name="Cwvu.exports." localSheetId="5" hidden="1">#REF!,#REF!,#REF!,#REF!,#REF!,#REF!,#REF!,#REF!</definedName>
    <definedName name="Cwvu.exports." hidden="1">#REF!,#REF!,#REF!,#REF!,#REF!,#REF!,#REF!,#REF!</definedName>
    <definedName name="Cwvu.gold." localSheetId="5" hidden="1">#REF!,#REF!,#REF!,#REF!,#REF!,#REF!,#REF!,#REF!</definedName>
    <definedName name="Cwvu.gold." hidden="1">#REF!,#REF!,#REF!,#REF!,#REF!,#REF!,#REF!,#REF!</definedName>
    <definedName name="Cwvu.goldall." localSheetId="5" hidden="1">#REF!,#REF!,#REF!,#REF!,#REF!,#REF!,#REF!,#REF!</definedName>
    <definedName name="Cwvu.goldall." hidden="1">#REF!,#REF!,#REF!,#REF!,#REF!,#REF!,#REF!,#REF!</definedName>
    <definedName name="Cwvu.IMPORT." localSheetId="0" hidden="1">#REF!</definedName>
    <definedName name="Cwvu.IMPORT." localSheetId="5" hidden="1">#REF!</definedName>
    <definedName name="Cwvu.IMPORT." hidden="1">#REF!</definedName>
    <definedName name="Cwvu.imports." localSheetId="5" hidden="1">#REF!,#REF!,#REF!,#REF!,#REF!,#REF!,#REF!,#REF!,#REF!</definedName>
    <definedName name="Cwvu.imports." hidden="1">#REF!,#REF!,#REF!,#REF!,#REF!,#REF!,#REF!,#REF!,#REF!</definedName>
    <definedName name="Cwvu.importsall." localSheetId="5" hidden="1">#REF!,#REF!,#REF!,#REF!,#REF!,#REF!,#REF!,#REF!,#REF!</definedName>
    <definedName name="Cwvu.importsall." hidden="1">#REF!,#REF!,#REF!,#REF!,#REF!,#REF!,#REF!,#REF!,#REF!</definedName>
    <definedName name="Cwvu.tot." localSheetId="5" hidden="1">#REF!,#REF!,#REF!,#REF!,#REF!,#REF!</definedName>
    <definedName name="Cwvu.tot." hidden="1">#REF!,#REF!,#REF!,#REF!,#REF!,#REF!</definedName>
    <definedName name="D" localSheetId="0" hidden="1">{"Main Economic Indicators",#N/A,FALSE,"C"}</definedName>
    <definedName name="D" hidden="1">{"Main Economic Indicators",#N/A,FALSE,"C"}</definedName>
    <definedName name="d_" hidden="1">#REF!,#REF!,#REF!,#REF!,#REF!,#REF!,#REF!</definedName>
    <definedName name="Dados">#REF!</definedName>
    <definedName name="Data_Pag">#REF!</definedName>
    <definedName name="Data_Pag.">DATE(YEAR(#REF!),MONTH(#REF!)+Payment_Number,DAY(#REF!))</definedName>
    <definedName name="Data_Pagamento">DATE(YEAR(Início_Empréstimo),MONTH(Início_Empréstimo)+Payment_Number,DAY(Início_Empréstimo))</definedName>
    <definedName name="Data_Pagmt.">DATE(YEAR(#REF!),MONTH(#REF!)+Payment_Number,DAY(#REF!))</definedName>
    <definedName name="data1" localSheetId="0" hidden="1">#REF!</definedName>
    <definedName name="data1" localSheetId="5" hidden="1">#REF!</definedName>
    <definedName name="data1" hidden="1">#REF!</definedName>
    <definedName name="data2" localSheetId="0" hidden="1">#REF!</definedName>
    <definedName name="data2" localSheetId="5" hidden="1">#REF!</definedName>
    <definedName name="data2" hidden="1">#REF!</definedName>
    <definedName name="data3" localSheetId="0" hidden="1">#REF!</definedName>
    <definedName name="data3" localSheetId="5" hidden="1">#REF!</definedName>
    <definedName name="data3" hidden="1">#REF!</definedName>
    <definedName name="ddd" hidden="1">#REF!,#REF!,#REF!,#REF!,#REF!,#REF!</definedName>
    <definedName name="de" localSheetId="0" hidden="1">#REF!</definedName>
    <definedName name="de" hidden="1">#REF!</definedName>
    <definedName name="DECM">#REF!</definedName>
    <definedName name="Dez" localSheetId="0" hidden="1">#REF!</definedName>
    <definedName name="Dez" localSheetId="5" hidden="1">#REF!</definedName>
    <definedName name="Dez" hidden="1">#REF!</definedName>
    <definedName name="DEzl" localSheetId="0" hidden="1">#REF!</definedName>
    <definedName name="DEzl" hidden="1">#REF!</definedName>
    <definedName name="di" localSheetId="0" hidden="1">#REF!</definedName>
    <definedName name="di" localSheetId="5" hidden="1">#REF!</definedName>
    <definedName name="di" hidden="1">#REF!</definedName>
    <definedName name="Discount" localSheetId="0" hidden="1">#REF!</definedName>
    <definedName name="Discount" localSheetId="5" hidden="1">#REF!</definedName>
    <definedName name="Discount" hidden="1">#REF!</definedName>
    <definedName name="display_" localSheetId="0" hidden="1">#REF!</definedName>
    <definedName name="display_" hidden="1">#REF!</definedName>
    <definedName name="display_area_2" localSheetId="0" hidden="1">#REF!</definedName>
    <definedName name="display_area_2" localSheetId="5" hidden="1">#REF!</definedName>
    <definedName name="display_area_2" hidden="1">#REF!</definedName>
    <definedName name="Div" localSheetId="0" hidden="1">#REF!</definedName>
    <definedName name="Div" localSheetId="5" hidden="1">#REF!</definedName>
    <definedName name="Div" hidden="1">#REF!</definedName>
    <definedName name="DMXHUB" localSheetId="0">#REF!</definedName>
    <definedName name="DMXHUB" localSheetId="5">#REF!</definedName>
    <definedName name="DMXHUB">#REF!</definedName>
    <definedName name="ds" hidden="1">#REF!,#REF!,#REF!,#REF!,#REF!,#REF!,#REF!,#REF!</definedName>
    <definedName name="dsf" localSheetId="0" hidden="1">{"SRD",#N/A,FALSE,"SRD"}</definedName>
    <definedName name="dsf" hidden="1">{"SRD",#N/A,FALSE,"SRD"}</definedName>
    <definedName name="dsof" localSheetId="0" hidden="1">{"SRB",#N/A,FALSE,"SRB"}</definedName>
    <definedName name="dsof" hidden="1">{"SRB",#N/A,FALSE,"SRB"}</definedName>
    <definedName name="e" localSheetId="0" hidden="1">#REF!</definedName>
    <definedName name="e" localSheetId="5" hidden="1">#REF!</definedName>
    <definedName name="e" hidden="1">#REF!</definedName>
    <definedName name="ECAA">#REF!</definedName>
    <definedName name="Ecca">#REF!</definedName>
    <definedName name="Economica" localSheetId="0" hidden="1">#REF!</definedName>
    <definedName name="Economica" localSheetId="5" hidden="1">#REF!</definedName>
    <definedName name="Economica" hidden="1">#REF!</definedName>
    <definedName name="Edmir" hidden="1">#REF!,#REF!,#REF!,#REF!,#REF!,#REF!</definedName>
    <definedName name="EEEE" localSheetId="0" hidden="1">{"SRB",#N/A,FALSE,"SRB"}</definedName>
    <definedName name="EEEE" hidden="1">{"SRB",#N/A,FALSE,"SRB"}</definedName>
    <definedName name="EEEEE" localSheetId="0" hidden="1">{"SRD",#N/A,FALSE,"SRD"}</definedName>
    <definedName name="EEEEE" hidden="1">{"SRD",#N/A,FALSE,"SRD"}</definedName>
    <definedName name="EEEEEEE" localSheetId="0" hidden="1">{"SRC",#N/A,FALSE,"SRC"}</definedName>
    <definedName name="EEEEEEE" hidden="1">{"SRC",#N/A,FALSE,"SRC"}</definedName>
    <definedName name="ENG">#REF!</definedName>
    <definedName name="er" localSheetId="0" hidden="1">{"Main Economic Indicators",#N/A,FALSE,"C"}</definedName>
    <definedName name="er" hidden="1">{"Main Economic Indicators",#N/A,FALSE,"C"}</definedName>
    <definedName name="erajoip" localSheetId="0" hidden="1">{"SRB",#N/A,FALSE,"SRB"}</definedName>
    <definedName name="erajoip" hidden="1">{"SRB",#N/A,FALSE,"SRB"}</definedName>
    <definedName name="ergf" localSheetId="0" hidden="1">{"Main Economic Indicators",#N/A,FALSE,"C"}</definedName>
    <definedName name="ergf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{"SRC",#N/A,FALSE,"SRC"}</definedName>
    <definedName name="ert" hidden="1">{"SRC",#N/A,FALSE,"SRC"}</definedName>
    <definedName name="ew" hidden="1">#REF!,#REF!,#REF!,#REF!,#REF!,#REF!,#REF!</definedName>
    <definedName name="ew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ewt" hidden="1">{"REDA",#N/A,FALSE,"REDA";"REDB",#N/A,FALSE,"REDB";"REDC",#N/A,FALSE,"REDC";"REDD",#N/A,FALSE,"REDD";"REDE",#N/A,FALSE,"REDE";"REDF",#N/A,FALSE,"REDF";"REDG",#N/A,FALSE,"REDG";"REDH",#N/A,FALSE,"REDH";"REDI",#N/A,FALSE,"REDI"}</definedName>
    <definedName name="Ex_" hidden="1">#REF!,#REF!,#REF!,#REF!,#REF!,#REF!,#REF!,#REF!</definedName>
    <definedName name="Exe" hidden="1">#REF!,#REF!,#REF!,#REF!,#REF!,#REF!,#REF!,#REF!,#REF!</definedName>
    <definedName name="External_debt_indicators" localSheetId="0">#REF!:#REF!</definedName>
    <definedName name="External_debt_indicators" localSheetId="5">#REF!:#REF!</definedName>
    <definedName name="External_debt_indicators">#REF!:#REF!</definedName>
    <definedName name="f" localSheetId="0" hidden="1">{"Main Economic Indicators",#N/A,FALSE,"C"}</definedName>
    <definedName name="f" hidden="1">{"Main Economic Indicators",#N/A,FALSE,"C"}</definedName>
    <definedName name="fb" localSheetId="0" hidden="1">{"SRD",#N/A,FALSE,"SRA"}</definedName>
    <definedName name="fb" hidden="1">{"SRD",#N/A,FALSE,"SRA"}</definedName>
    <definedName name="FCode" localSheetId="0" hidden="1">#REF!</definedName>
    <definedName name="FCode" localSheetId="5" hidden="1">#REF!</definedName>
    <definedName name="FCode" hidden="1">#REF!</definedName>
    <definedName name="fddhfgjkljhlkjl" hidden="1">#REF!,#REF!,#REF!,#REF!,#REF!,#REF!</definedName>
    <definedName name="fdsbyg" localSheetId="0" hidden="1">{"SRA",#N/A,FALSE,"SRA"}</definedName>
    <definedName name="fdsbyg" hidden="1">{"SRA",#N/A,FALSE,"SRA"}</definedName>
    <definedName name="fergs" localSheetId="0" hidden="1">#REF!</definedName>
    <definedName name="fergs" localSheetId="5" hidden="1">#REF!</definedName>
    <definedName name="fergs" hidden="1">#REF!</definedName>
    <definedName name="fgyn" localSheetId="0" hidden="1">{"SRD",#N/A,FALSE,"SRD"}</definedName>
    <definedName name="fgyn" hidden="1">{"SRD",#N/A,FALSE,"SRD"}</definedName>
    <definedName name="fpdate" localSheetId="0">#REF!</definedName>
    <definedName name="fpdate" localSheetId="5">#REF!</definedName>
    <definedName name="fpdate">#REF!</definedName>
    <definedName name="frequency" localSheetId="0">{"Annually";"Semi-Annually";"Quarterly";"Bi-Monthly";"Monthly"}</definedName>
    <definedName name="frequency">{"Annually";"Semi-Annually";"Quarterly";"Bi-Monthly";"Monthly"}</definedName>
    <definedName name="hg" hidden="1">#REF!,#REF!,#REF!,#REF!,#REF!,#REF!,#REF!,#REF!</definedName>
    <definedName name="HiddenRows" localSheetId="0" hidden="1">#REF!</definedName>
    <definedName name="HiddenRows" localSheetId="5" hidden="1">#REF!</definedName>
    <definedName name="HiddenRows" hidden="1">#REF!</definedName>
    <definedName name="Honorários">DATE(YEAR(#REF!),MONTH(#REF!)+Payment_Number,DAY(#REF!))</definedName>
    <definedName name="hub" localSheetId="0">#REF!</definedName>
    <definedName name="hub" localSheetId="5">#REF!</definedName>
    <definedName name="hub">#REF!</definedName>
    <definedName name="Impressão_Total">#REF!</definedName>
    <definedName name="Início_Empréstimo">#REF!</definedName>
    <definedName name="JKHJK" localSheetId="0" hidden="1">{"SRD",#N/A,FALSE,"SRD"}</definedName>
    <definedName name="JKHJK" hidden="1">{"SRD",#N/A,FALSE,"SRD"}</definedName>
    <definedName name="jpo" localSheetId="0" hidden="1">{"SRB",#N/A,FALSE,"SRB"}</definedName>
    <definedName name="jpo" hidden="1">{"SRB",#N/A,FALSE,"SRB"}</definedName>
    <definedName name="Jur">#REF!</definedName>
    <definedName name="Juro_Acu">#REF!</definedName>
    <definedName name="Juro_Total">#REF!</definedName>
    <definedName name="Linha_Cabeçalho">ROW(#REF!)</definedName>
    <definedName name="loan_amount" localSheetId="0">#REF!</definedName>
    <definedName name="loan_amount" localSheetId="5">#REF!</definedName>
    <definedName name="loan_amount">#REF!</definedName>
    <definedName name="month" localSheetId="0" hidden="1">{"SRD",#N/A,FALSE,"SRA"}</definedName>
    <definedName name="month" hidden="1">{"SRD",#N/A,FALSE,"SRA"}</definedName>
    <definedName name="monthly" localSheetId="0" hidden="1">{"SRA",#N/A,FALSE,"SRA";"SRB",#N/A,FALSE,"SRB";"SRC",#N/A,FALSE,"SRC"}</definedName>
    <definedName name="monthly" hidden="1">{"SRA",#N/A,FALSE,"SRA";"SRB",#N/A,FALSE,"SRB";"SRC",#N/A,FALSE,"SRC"}</definedName>
    <definedName name="months_per_period" localSheetId="0">INDEX({12,6,3,2,1},MATCH(#REF!,'Mapa I_ Receitas do Estado'!frequency,0))</definedName>
    <definedName name="months_per_period">INDEX({12,6,3,2,1},MATCH(#REF!,[3]!frequency,0))</definedName>
    <definedName name="Municipio" localSheetId="0">#REF!</definedName>
    <definedName name="Municipio" localSheetId="5">#REF!</definedName>
    <definedName name="Municipio">#REF!</definedName>
    <definedName name="n">#REF!</definedName>
    <definedName name="neta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ta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NewMoneyIteration" localSheetId="0">#REF!,#REF!</definedName>
    <definedName name="NewMoneyIteration" localSheetId="5">#REF!,#REF!</definedName>
    <definedName name="NewMoneyIteration">#REF!,#REF!</definedName>
    <definedName name="nnn" localSheetId="0" hidden="1">{"Main Economic Indicators",#N/A,FALSE,"C"}</definedName>
    <definedName name="nnn" hidden="1">{"Main Economic Indicators",#N/A,FALSE,"C"}</definedName>
    <definedName name="nper">#N/A</definedName>
    <definedName name="Núm_Pag">#REF!</definedName>
    <definedName name="Núm_Pag_Por_Ano">#REF!</definedName>
    <definedName name="Número_de_Pagamentos">MATCH(0.01,Bal_Fin,-1)+1</definedName>
    <definedName name="ofe_cenario2" localSheetId="0">#REF!</definedName>
    <definedName name="ofe_cenario2">#REF!</definedName>
    <definedName name="OrderTable" localSheetId="0" hidden="1">#REF!</definedName>
    <definedName name="OrderTable" localSheetId="5" hidden="1">#REF!</definedName>
    <definedName name="OrderTable" hidden="1">#REF!</definedName>
    <definedName name="Pag_Agend">#REF!</definedName>
    <definedName name="Pag_Extra">#REF!</definedName>
    <definedName name="Pag_Total">#REF!</definedName>
    <definedName name="Pagamento_Mensal_Agendado">#REF!</definedName>
    <definedName name="Pagamentos_Extra_Agendados">#REF!</definedName>
    <definedName name="ParametrizacaoNome">#REF!</definedName>
    <definedName name="PARPA_Investimento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ULO" localSheetId="0" hidden="1">#REF!</definedName>
    <definedName name="PAULO" localSheetId="5" hidden="1">#REF!</definedName>
    <definedName name="PAULO" hidden="1">#REF!</definedName>
    <definedName name="payment" localSheetId="0">#REF!</definedName>
    <definedName name="payment" localSheetId="5">#REF!</definedName>
    <definedName name="payment">#REF!</definedName>
    <definedName name="Payment_Needed">"Pagamento necessário"</definedName>
    <definedName name="periods_per_year" localSheetId="0">INDEX({1,2,4,6,12},MATCH(#REF!,'Mapa I_ Receitas do Estado'!frequency,0))</definedName>
    <definedName name="periods_per_year">INDEX({1,2,4,6,12},MATCH(#REF!,[3]!frequency,0))</definedName>
    <definedName name="PJ_2014" localSheetId="0" hidden="1">#REF!</definedName>
    <definedName name="PJ_2014" hidden="1">#REF!</definedName>
    <definedName name="Princ">#REF!</definedName>
    <definedName name="ProdForm" localSheetId="0" hidden="1">#REF!</definedName>
    <definedName name="ProdForm" localSheetId="5" hidden="1">#REF!</definedName>
    <definedName name="ProdForm" hidden="1">#REF!</definedName>
    <definedName name="Product" localSheetId="0" hidden="1">#REF!</definedName>
    <definedName name="Product" localSheetId="5" hidden="1">#REF!</definedName>
    <definedName name="Product" hidden="1">#REF!</definedName>
    <definedName name="Public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er5t" localSheetId="0" hidden="1">{"SRD",#N/A,FALSE,"SRD"}</definedName>
    <definedName name="qer5t" hidden="1">{"SRD",#N/A,FALSE,"SRD"}</definedName>
    <definedName name="qqq" localSheetId="0" hidden="1">{"Main Economic Indicators",#N/A,FALSE,"C"}</definedName>
    <definedName name="qqq" hidden="1">{"Main Economic Indicators",#N/A,FALSE,"C"}</definedName>
    <definedName name="Quantia_Empréstimo">#REF!</definedName>
    <definedName name="qwe" localSheetId="0" hidden="1">{"SRB",#N/A,FALSE,"SRB"}</definedName>
    <definedName name="qwe" hidden="1">{"SRB",#N/A,FALSE,"SRB"}</definedName>
    <definedName name="qwewqe" localSheetId="0" hidden="1">{"SRD",#N/A,FALSE,"SRA"}</definedName>
    <definedName name="qwewqe" hidden="1">{"SRD",#N/A,FALSE,"SRA"}</definedName>
    <definedName name="qwewqeqw" localSheetId="0" hidden="1">{"SRA",#N/A,FALSE,"SRA"}</definedName>
    <definedName name="qwewqeqw" hidden="1">{"SRA",#N/A,FALSE,"SRA"}</definedName>
    <definedName name="rate" localSheetId="0">#REF!</definedName>
    <definedName name="rate" localSheetId="5">#REF!</definedName>
    <definedName name="rate">#REF!</definedName>
    <definedName name="RCArea" localSheetId="0" hidden="1">#REF!</definedName>
    <definedName name="RCArea" localSheetId="5" hidden="1">#REF!</definedName>
    <definedName name="RCArea" hidden="1">#REF!</definedName>
    <definedName name="Recy" localSheetId="0" hidden="1">#REF!</definedName>
    <definedName name="Recy" localSheetId="5" hidden="1">#REF!</definedName>
    <definedName name="Recy" hidden="1">#REF!</definedName>
    <definedName name="REDTABB" localSheetId="0" hidden="1">{"SRB",#N/A,FALSE,"SRB"}</definedName>
    <definedName name="REDTABB" hidden="1">{"SRB",#N/A,FALSE,"SRB"}</definedName>
    <definedName name="Reimbursement">"Reembolso"</definedName>
    <definedName name="Reitoria">#REF!</definedName>
    <definedName name="Repor_Área_Impressão">OFFSET(Impressão_Total,0,0,Última_Linha)</definedName>
    <definedName name="ret" localSheetId="0" hidden="1">{"SRA",#N/A,FALSE,"SRA"}</definedName>
    <definedName name="ret" hidden="1">{"SRA",#N/A,FALSE,"SRA"}</definedName>
    <definedName name="rgsrt" localSheetId="0" hidden="1">{"SRC",#N/A,FALSE,"SRC"}</definedName>
    <definedName name="rgsrt" hidden="1">{"SRC",#N/A,FALSE,"SRC"}</definedName>
    <definedName name="RRR" localSheetId="0" hidden="1">{"SRA",#N/A,FALSE,"SRA"}</definedName>
    <definedName name="RRR" hidden="1">{"SRA",#N/A,FALSE,"SRA"}</definedName>
    <definedName name="rtr" localSheetId="0" hidden="1">{"Main Economic Indicators",#N/A,FALSE,"C"}</definedName>
    <definedName name="rtr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Rwvu.Export." localSheetId="0" hidden="1">#REF!,#REF!</definedName>
    <definedName name="Rwvu.Export." localSheetId="5" hidden="1">#REF!,#REF!</definedName>
    <definedName name="Rwvu.Export." hidden="1">#REF!,#REF!</definedName>
    <definedName name="Rwvu.IMPORT." localSheetId="0" hidden="1">#REF!</definedName>
    <definedName name="Rwvu.IMPORT." localSheetId="5" hidden="1">#REF!</definedName>
    <definedName name="Rwvu.IMPORT." hidden="1">#REF!</definedName>
    <definedName name="Rwvu.Print." hidden="1">#N/A</definedName>
    <definedName name="ry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r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" localSheetId="0" hidden="1">#REF!</definedName>
    <definedName name="s" hidden="1">#REF!</definedName>
    <definedName name="sAD" localSheetId="0" hidden="1">{"SRB",#N/A,FALSE,"SRB"}</definedName>
    <definedName name="sAD" hidden="1">{"SRB",#N/A,FALSE,"SRB"}</definedName>
    <definedName name="sdf" localSheetId="0" hidden="1">{"Main Economic Indicators",#N/A,FALSE,"C"}</definedName>
    <definedName name="sdf" hidden="1">{"Main Economic Indicators",#N/A,FALSE,"C"}</definedName>
    <definedName name="sersa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sersa" hidden="1">{"REDA",#N/A,FALSE,"REDA";"REDB",#N/A,FALSE,"REDB";"REDC",#N/A,FALSE,"REDC";"REDD",#N/A,FALSE,"REDD";"REDE",#N/A,FALSE,"REDE";"REDF",#N/A,FALSE,"REDF";"REDG",#N/A,FALSE,"REDG";"REDH",#N/A,FALSE,"REDH";"REDI",#N/A,FALSE,"REDI"}</definedName>
    <definedName name="sf_ksd" localSheetId="0" hidden="1">#REF!</definedName>
    <definedName name="sf_ksd" hidden="1">#REF!</definedName>
    <definedName name="SpecialPrice" localSheetId="0" hidden="1">#REF!</definedName>
    <definedName name="SpecialPrice" localSheetId="5" hidden="1">#REF!</definedName>
    <definedName name="SpecialPrice" hidden="1">#REF!</definedName>
    <definedName name="t" localSheetId="0" hidden="1">{"Main Economic Indicators",#N/A,FALSE,"C"}</definedName>
    <definedName name="t" hidden="1">{"Main Economic Indicators",#N/A,FALSE,"C"}</definedName>
    <definedName name="Taxa_Juro">#REF!</definedName>
    <definedName name="Taxa_Juro_Agendada">#REF!</definedName>
    <definedName name="tbl_ProdInfo" localSheetId="0" hidden="1">#REF!</definedName>
    <definedName name="tbl_ProdInfo" localSheetId="5" hidden="1">#REF!</definedName>
    <definedName name="tbl_ProdInfo" hidden="1">#REF!</definedName>
    <definedName name="term" localSheetId="0">#REF!</definedName>
    <definedName name="term" localSheetId="5">#REF!</definedName>
    <definedName name="term">#REF!</definedName>
    <definedName name="TEST" localSheetId="0" hidden="1">{"SRD",#N/A,FALSE,"SRA"}</definedName>
    <definedName name="TEST" hidden="1">{"SRD",#N/A,FALSE,"SRA"}</definedName>
    <definedName name="titi" localSheetId="0" hidden="1">#REF!</definedName>
    <definedName name="titi" localSheetId="5" hidden="1">#REF!</definedName>
    <definedName name="titi" hidden="1">#REF!</definedName>
    <definedName name="_xlnm.Print_Titles" localSheetId="0">'Mapa I_ Receitas do Estado'!$2:$9</definedName>
    <definedName name="_xlnm.Print_Titles" localSheetId="1">'Mapa II_ Despesas por Economica'!$1:$6</definedName>
    <definedName name="_xlnm.Print_Titles" localSheetId="2">'Mapa III_ Despesas por Organica'!$1:$7</definedName>
    <definedName name="_xlnm.Print_Titles" localSheetId="3">'Mapa IV_ Despesas por Funções'!$1:$5</definedName>
    <definedName name="_xlnm.Print_Titles" localSheetId="4">'Mapa VII_ Despesas por Programa'!$A:$B,'Mapa VII_ Despesas por Programa'!$1:$9</definedName>
    <definedName name="_xlnm.Print_Titles" localSheetId="5">'Mapa XVI_ Orçamento por Género'!$A:$A</definedName>
    <definedName name="_xlnm.Print_Titles">[4]SUMMARY!$B$1:$D$65536,[4]SUMMARY!$A$3:$IV$5</definedName>
    <definedName name="TRANSPORTES">#REF!</definedName>
    <definedName name="ttt" localSheetId="0" hidden="1">{"Main Economic Indicators",#N/A,FALSE,"C"}</definedName>
    <definedName name="ttt" hidden="1">{"Main Economic Indicators",#N/A,FALSE,"C"}</definedName>
    <definedName name="tttt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tttttt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tttttttt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tttttttt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Última_Linha">IF(Valores_Introduzidos,Linha_Cabeçalho+Número_de_Pagamentos,Linha_Cabeçalho)</definedName>
    <definedName name="Valores_Introduzidos">IF(Quantia_Empréstimo*Taxa_Juro*Anos_Empréstimo*Início_Empréstimo&gt;0,1,0)</definedName>
    <definedName name="vcdf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vcdf" hidden="1">{"REDA",#N/A,FALSE,"REDA";"REDB",#N/A,FALSE,"REDB";"REDC",#N/A,FALSE,"REDC";"REDD",#N/A,FALSE,"REDD";"REDE",#N/A,FALSE,"REDE";"REDF",#N/A,FALSE,"REDF";"REDG",#N/A,FALSE,"REDG";"REDH",#N/A,FALSE,"REDH";"REDI",#N/A,FALSE,"REDI"}</definedName>
    <definedName name="w" localSheetId="0" hidden="1">{"SRD",#N/A,FALSE,"SRA"}</definedName>
    <definedName name="w" hidden="1">{"SRD",#N/A,FALSE,"SRA"}</definedName>
    <definedName name="wert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" hidden="1">{"REDA",#N/A,FALSE,"REDA";"REDB",#N/A,FALSE,"REDB";"REDC",#N/A,FALSE,"REDC";"REDD",#N/A,FALSE,"REDD";"REDE",#N/A,FALSE,"REDE";"REDF",#N/A,FALSE,"REDF";"REDG",#N/A,FALSE,"REDG";"REDH",#N/A,FALSE,"REDH";"REDI",#N/A,FALSE,"REDI"}</definedName>
    <definedName name="wertr" localSheetId="0" hidden="1">{"SRB",#N/A,FALSE,"SRB"}</definedName>
    <definedName name="wertr" hidden="1">{"SRB",#N/A,FALSE,"SRB"}</definedName>
    <definedName name="wertwer" localSheetId="0" hidden="1">{"SRB",#N/A,FALSE,"SRB"}</definedName>
    <definedName name="wertwer" hidden="1">{"SRB",#N/A,FALSE,"SRB"}</definedName>
    <definedName name="wetwww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etwww" hidden="1">{"REDA",#N/A,FALSE,"REDA";"REDB",#N/A,FALSE,"REDB";"REDC",#N/A,FALSE,"REDC";"REDD",#N/A,FALSE,"REDD";"REDE",#N/A,FALSE,"REDE";"REDF",#N/A,FALSE,"REDF";"REDG",#N/A,FALSE,"REDG";"REDH",#N/A,FALSE,"REDH";"REDI",#N/A,FALSE,"REDI"}</definedName>
    <definedName name="wret" localSheetId="0" hidden="1">{"SRD",#N/A,FALSE,"SRD"}</definedName>
    <definedName name="wret" hidden="1">{"SRD",#N/A,FALSE,"SRD"}</definedName>
    <definedName name="wretre" localSheetId="0" hidden="1">{"SRB",#N/A,FALSE,"SRB"}</definedName>
    <definedName name="wretre" hidden="1">{"SRB",#N/A,FALSE,"SRB"}</definedName>
    <definedName name="wretwr" localSheetId="0" hidden="1">{"SRD",#N/A,FALSE,"SRA"}</definedName>
    <definedName name="wretwr" hidden="1">{"SRD",#N/A,FALSE,"SRA"}</definedName>
    <definedName name="wretwret" localSheetId="0" hidden="1">{"SRA",#N/A,FALSE,"SRA";"SRB",#N/A,FALSE,"SRB";"SRC",#N/A,FALSE,"SRC"}</definedName>
    <definedName name="wretwret" hidden="1">{"SRA",#N/A,FALSE,"SRA";"SRB",#N/A,FALSE,"SRB";"SRC",#N/A,FALSE,"SRC"}</definedName>
    <definedName name="wretwretret" localSheetId="0" hidden="1">{"SRB",#N/A,FALSE,"SRB"}</definedName>
    <definedName name="wretwretret" hidden="1">{"SRB",#N/A,FALSE,"SRB"}</definedName>
    <definedName name="wrn.cn." localSheetId="0" hidden="1">{"CN",#N/A,FALSE,"SEFI"}</definedName>
    <definedName name="wrn.cn." hidden="1">{"CN",#N/A,FALSE,"SEFI"}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Print._.Tabelas." localSheetId="0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RED." localSheetId="0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." hidden="1">{"REDA",#N/A,FALSE,"REDA";"REDB",#N/A,FALSE,"REDB";"REDC",#N/A,FALSE,"REDC";"REDD",#N/A,FALSE,"REDD";"REDE",#N/A,FALSE,"REDE";"REDF",#N/A,FALSE,"REDF";"REDG",#N/A,FALSE,"REDG";"REDH",#N/A,FALSE,"REDH";"REDI",#N/A,FALSE,"REDI"}</definedName>
    <definedName name="wrn.red97." localSheetId="0" hidden="1">{"red33",#N/A,FALSE,"Sheet1"}</definedName>
    <definedName name="wrn.red97." hidden="1">{"red33",#N/A,FALSE,"Sheet1"}</definedName>
    <definedName name="wrn.st1." localSheetId="0" hidden="1">{"ST1",#N/A,FALSE,"SOURCE"}</definedName>
    <definedName name="wrn.st1." hidden="1">{"ST1",#N/A,FALSE,"SOURCE"}</definedName>
    <definedName name="wrn.STAFF._.REPORT." localSheetId="0" hidden="1">{"SRA",#N/A,FALSE,"SRA";"SRB",#N/A,FALSE,"SRB";"SRC",#N/A,FALSE,"SRC"}</definedName>
    <definedName name="wrn.STAFF._.REPORT." hidden="1">{"SRA",#N/A,FALSE,"SRA";"SRB",#N/A,FALSE,"SRB";"SRC",#N/A,FALSE,"SRC"}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._.Annex._.02." localSheetId="0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ret" localSheetId="0" hidden="1">{"SRA",#N/A,FALSE,"SRA";"SRB",#N/A,FALSE,"SRB";"SRC",#N/A,FALSE,"SRC"}</definedName>
    <definedName name="wrtret" hidden="1">{"SRA",#N/A,FALSE,"SRA";"SRB",#N/A,FALSE,"SRB";"SRC",#N/A,FALSE,"SRC"}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." localSheetId="0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." localSheetId="0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cvcxbcvbcbc" localSheetId="0" hidden="1">#REF!</definedName>
    <definedName name="xcvcxbcvbcbc" hidden="1">#REF!</definedName>
    <definedName name="xyz" localSheetId="0" hidden="1">{"SRB",#N/A,FALSE,"SRB"}</definedName>
    <definedName name="xyz" hidden="1">{"SRB",#N/A,FALSE,"SRB"}</definedName>
    <definedName name="y" localSheetId="0" hidden="1">{"Main Economic Indicators",#N/A,FALSE,"C"}</definedName>
    <definedName name="y" hidden="1">{"Main Economic Indicators",#N/A,FALSE,"C"}</definedName>
    <definedName name="Z_00C67BFA_FEDD_11D1_98B3_00C04FC96ABD_.wvu.Rows" localSheetId="5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5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5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5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5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5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5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5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5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5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5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5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5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5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5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5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5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5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5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5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5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5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5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5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5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5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0" hidden="1">#REF!,#REF!</definedName>
    <definedName name="Z_112B8339_2081_11D2_BFD2_00A02466506E_.wvu.PrintTitles" localSheetId="5" hidden="1">#REF!,#REF!</definedName>
    <definedName name="Z_112B8339_2081_11D2_BFD2_00A02466506E_.wvu.PrintTitles" hidden="1">#REF!,#REF!</definedName>
    <definedName name="Z_112B833B_2081_11D2_BFD2_00A02466506E_.wvu.PrintTitles" localSheetId="0" hidden="1">#REF!,#REF!</definedName>
    <definedName name="Z_112B833B_2081_11D2_BFD2_00A02466506E_.wvu.PrintTitles" localSheetId="5" hidden="1">#REF!,#REF!</definedName>
    <definedName name="Z_112B833B_2081_11D2_BFD2_00A02466506E_.wvu.PrintTitles" hidden="1">#REF!,#REF!</definedName>
    <definedName name="Z_1A8C061B_2301_11D3_BFD1_000039E37209_.wvu.Cols" localSheetId="0" hidden="1">#REF!,#REF!,#REF!</definedName>
    <definedName name="Z_1A8C061B_2301_11D3_BFD1_000039E37209_.wvu.Cols" localSheetId="5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localSheetId="5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localSheetId="5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localSheetId="5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localSheetId="5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localSheetId="5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localSheetId="5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localSheetId="5" hidden="1">#REF!,#REF!,#REF!</definedName>
    <definedName name="Z_1A8C061F_2301_11D3_BFD1_000039E37209_.wvu.Rows" hidden="1">#REF!,#REF!,#REF!</definedName>
    <definedName name="Z_1F4C2007_FFA7_11D1_98B6_00C04FC96ABD_.wvu.Rows" localSheetId="5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5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5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5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5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5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5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5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5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5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5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5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5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5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5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5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5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5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5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5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5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5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5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5" hidden="1">#REF!,#REF!,#REF!,#REF!,#REF!,#REF!</definedName>
    <definedName name="Z_49B0A4BD_963B_11D1_BFD1_00A02466B680_.wvu.Rows" hidden="1">#REF!,#REF!,#REF!,#REF!,#REF!,#REF!</definedName>
    <definedName name="Z_65976840_70A2_11D2_BFD1_C1F7123CE332_.wvu.PrintTitles" localSheetId="0" hidden="1">#REF!,#REF!</definedName>
    <definedName name="Z_65976840_70A2_11D2_BFD1_C1F7123CE332_.wvu.PrintTitles" localSheetId="5" hidden="1">#REF!,#REF!</definedName>
    <definedName name="Z_65976840_70A2_11D2_BFD1_C1F7123CE332_.wvu.PrintTitles" hidden="1">#REF!,#REF!</definedName>
    <definedName name="Z_9E0C48F8_FFCC_11D1_98BA_00C04FC96ABD_.wvu.Rows" localSheetId="5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5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5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5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5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5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5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5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5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5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5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5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5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0" hidden="1">#REF!,#REF!</definedName>
    <definedName name="Z_B424DD41_AAD0_11D2_BFD1_00A02466506E_.wvu.PrintTitles" localSheetId="5" hidden="1">#REF!,#REF!</definedName>
    <definedName name="Z_B424DD41_AAD0_11D2_BFD1_00A02466506E_.wvu.PrintTitles" hidden="1">#REF!,#REF!</definedName>
    <definedName name="Z_BC2BFA12_1C91_11D2_BFD2_00A02466506E_.wvu.PrintTitles" localSheetId="0" hidden="1">#REF!,#REF!</definedName>
    <definedName name="Z_BC2BFA12_1C91_11D2_BFD2_00A02466506E_.wvu.PrintTitles" localSheetId="5" hidden="1">#REF!,#REF!</definedName>
    <definedName name="Z_BC2BFA12_1C91_11D2_BFD2_00A02466506E_.wvu.PrintTitles" hidden="1">#REF!,#REF!</definedName>
    <definedName name="Z_C21FAE85_013A_11D2_98BD_00C04FC96ABD_.wvu.Rows" localSheetId="5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5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5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5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5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5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5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5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5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5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5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5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5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5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5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5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5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5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5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5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5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5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5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5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5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5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0" hidden="1">#REF!,#REF!</definedName>
    <definedName name="Z_E6B74681_BCE1_11D2_BFD1_00A02466506E_.wvu.PrintTitles" localSheetId="5" hidden="1">#REF!,#REF!</definedName>
    <definedName name="Z_E6B74681_BCE1_11D2_BFD1_00A02466506E_.wvu.PrintTitles" hidden="1">#REF!,#REF!</definedName>
    <definedName name="Z_EA8011E5_017A_11D2_98BD_00C04FC96ABD_.wvu.Rows" localSheetId="5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5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5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5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5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5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5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5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5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5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5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5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5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5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5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5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5" hidden="1">#REF!,#REF!,#REF!,#REF!,#REF!,#REF!</definedName>
    <definedName name="Z_EA86CE47_00A2_11D2_98BC_00C04FC96ABD_.wvu.Rows" hidden="1">#REF!,#REF!,#REF!,#REF!,#REF!,#REF!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6" l="1"/>
  <c r="K48" i="6"/>
  <c r="J48" i="6"/>
  <c r="I48" i="6"/>
  <c r="D48" i="6"/>
  <c r="C48" i="6"/>
  <c r="B48" i="6"/>
  <c r="M46" i="6"/>
  <c r="G46" i="6"/>
  <c r="L43" i="6"/>
  <c r="K43" i="6"/>
  <c r="J43" i="6"/>
  <c r="I43" i="6"/>
  <c r="F43" i="6"/>
  <c r="F48" i="6" s="1"/>
  <c r="E43" i="6"/>
  <c r="D43" i="6"/>
  <c r="C43" i="6"/>
  <c r="B43" i="6"/>
  <c r="O41" i="6"/>
  <c r="N41" i="6"/>
  <c r="M41" i="6"/>
  <c r="H41" i="6"/>
  <c r="G41" i="6"/>
  <c r="N40" i="6"/>
  <c r="M40" i="6"/>
  <c r="O40" i="6" s="1"/>
  <c r="H40" i="6"/>
  <c r="G40" i="6"/>
  <c r="O39" i="6"/>
  <c r="N39" i="6"/>
  <c r="M39" i="6"/>
  <c r="H39" i="6"/>
  <c r="G39" i="6"/>
  <c r="N38" i="6"/>
  <c r="M38" i="6"/>
  <c r="H38" i="6"/>
  <c r="G38" i="6"/>
  <c r="O38" i="6" s="1"/>
  <c r="N37" i="6"/>
  <c r="M37" i="6"/>
  <c r="H37" i="6"/>
  <c r="G37" i="6"/>
  <c r="O37" i="6" s="1"/>
  <c r="N36" i="6"/>
  <c r="M36" i="6"/>
  <c r="O36" i="6" s="1"/>
  <c r="H36" i="6"/>
  <c r="G36" i="6"/>
  <c r="N35" i="6"/>
  <c r="M35" i="6"/>
  <c r="O35" i="6" s="1"/>
  <c r="H35" i="6"/>
  <c r="G35" i="6"/>
  <c r="O34" i="6"/>
  <c r="N34" i="6"/>
  <c r="M34" i="6"/>
  <c r="H34" i="6"/>
  <c r="G34" i="6"/>
  <c r="O33" i="6"/>
  <c r="N33" i="6"/>
  <c r="M33" i="6"/>
  <c r="H33" i="6"/>
  <c r="G33" i="6"/>
  <c r="N32" i="6"/>
  <c r="M32" i="6"/>
  <c r="O32" i="6" s="1"/>
  <c r="H32" i="6"/>
  <c r="G32" i="6"/>
  <c r="O31" i="6"/>
  <c r="N31" i="6"/>
  <c r="M31" i="6"/>
  <c r="H31" i="6"/>
  <c r="G31" i="6"/>
  <c r="N30" i="6"/>
  <c r="M30" i="6"/>
  <c r="H30" i="6"/>
  <c r="G30" i="6"/>
  <c r="O30" i="6" s="1"/>
  <c r="N29" i="6"/>
  <c r="M29" i="6"/>
  <c r="H29" i="6"/>
  <c r="G29" i="6"/>
  <c r="O29" i="6" s="1"/>
  <c r="N28" i="6"/>
  <c r="M28" i="6"/>
  <c r="O28" i="6" s="1"/>
  <c r="H28" i="6"/>
  <c r="G28" i="6"/>
  <c r="N27" i="6"/>
  <c r="M27" i="6"/>
  <c r="O27" i="6" s="1"/>
  <c r="H27" i="6"/>
  <c r="G27" i="6"/>
  <c r="O26" i="6"/>
  <c r="N26" i="6"/>
  <c r="M26" i="6"/>
  <c r="H26" i="6"/>
  <c r="G26" i="6"/>
  <c r="O25" i="6"/>
  <c r="N25" i="6"/>
  <c r="M25" i="6"/>
  <c r="H25" i="6"/>
  <c r="G25" i="6"/>
  <c r="N24" i="6"/>
  <c r="M24" i="6"/>
  <c r="O24" i="6" s="1"/>
  <c r="H24" i="6"/>
  <c r="G24" i="6"/>
  <c r="O23" i="6"/>
  <c r="N23" i="6"/>
  <c r="M23" i="6"/>
  <c r="H23" i="6"/>
  <c r="G23" i="6"/>
  <c r="N22" i="6"/>
  <c r="M22" i="6"/>
  <c r="H22" i="6"/>
  <c r="G22" i="6"/>
  <c r="O22" i="6" s="1"/>
  <c r="N21" i="6"/>
  <c r="M21" i="6"/>
  <c r="O21" i="6" s="1"/>
  <c r="H21" i="6"/>
  <c r="G21" i="6"/>
  <c r="N20" i="6"/>
  <c r="M20" i="6"/>
  <c r="O20" i="6" s="1"/>
  <c r="H20" i="6"/>
  <c r="G20" i="6"/>
  <c r="N19" i="6"/>
  <c r="M19" i="6"/>
  <c r="O19" i="6" s="1"/>
  <c r="H19" i="6"/>
  <c r="G19" i="6"/>
  <c r="O18" i="6"/>
  <c r="N18" i="6"/>
  <c r="M18" i="6"/>
  <c r="H18" i="6"/>
  <c r="G18" i="6"/>
  <c r="O17" i="6"/>
  <c r="N17" i="6"/>
  <c r="M17" i="6"/>
  <c r="H17" i="6"/>
  <c r="G17" i="6"/>
  <c r="N16" i="6"/>
  <c r="M16" i="6"/>
  <c r="O16" i="6" s="1"/>
  <c r="H16" i="6"/>
  <c r="G16" i="6"/>
  <c r="O15" i="6"/>
  <c r="N15" i="6"/>
  <c r="M15" i="6"/>
  <c r="H15" i="6"/>
  <c r="G15" i="6"/>
  <c r="N14" i="6"/>
  <c r="M14" i="6"/>
  <c r="H14" i="6"/>
  <c r="G14" i="6"/>
  <c r="O14" i="6" s="1"/>
  <c r="N13" i="6"/>
  <c r="M13" i="6"/>
  <c r="O13" i="6" s="1"/>
  <c r="H13" i="6"/>
  <c r="G13" i="6"/>
  <c r="N12" i="6"/>
  <c r="M12" i="6"/>
  <c r="O12" i="6" s="1"/>
  <c r="H12" i="6"/>
  <c r="G12" i="6"/>
  <c r="N11" i="6"/>
  <c r="M11" i="6"/>
  <c r="O11" i="6" s="1"/>
  <c r="H11" i="6"/>
  <c r="G11" i="6"/>
  <c r="G48" i="5"/>
  <c r="N44" i="5"/>
  <c r="N48" i="5" s="1"/>
  <c r="M44" i="5"/>
  <c r="M48" i="5" s="1"/>
  <c r="F44" i="5"/>
  <c r="F48" i="5" s="1"/>
  <c r="E44" i="5"/>
  <c r="E48" i="5" s="1"/>
  <c r="O42" i="5"/>
  <c r="N42" i="5"/>
  <c r="M42" i="5"/>
  <c r="L42" i="5"/>
  <c r="K42" i="5"/>
  <c r="K44" i="5" s="1"/>
  <c r="K48" i="5" s="1"/>
  <c r="J42" i="5"/>
  <c r="J44" i="5" s="1"/>
  <c r="J48" i="5" s="1"/>
  <c r="H42" i="5"/>
  <c r="G42" i="5"/>
  <c r="G44" i="5" s="1"/>
  <c r="F42" i="5"/>
  <c r="E42" i="5"/>
  <c r="D42" i="5"/>
  <c r="C42" i="5"/>
  <c r="C44" i="5" s="1"/>
  <c r="C48" i="5" s="1"/>
  <c r="O41" i="5"/>
  <c r="P41" i="5" s="1"/>
  <c r="I41" i="5"/>
  <c r="P40" i="5"/>
  <c r="O40" i="5"/>
  <c r="I40" i="5"/>
  <c r="P39" i="5"/>
  <c r="O39" i="5"/>
  <c r="I39" i="5"/>
  <c r="O38" i="5"/>
  <c r="P38" i="5" s="1"/>
  <c r="I38" i="5"/>
  <c r="O37" i="5"/>
  <c r="I37" i="5"/>
  <c r="O36" i="5"/>
  <c r="I36" i="5"/>
  <c r="I42" i="5" s="1"/>
  <c r="O35" i="5"/>
  <c r="N35" i="5"/>
  <c r="M35" i="5"/>
  <c r="L35" i="5"/>
  <c r="K35" i="5"/>
  <c r="J35" i="5"/>
  <c r="H35" i="5"/>
  <c r="G35" i="5"/>
  <c r="F35" i="5"/>
  <c r="E35" i="5"/>
  <c r="D35" i="5"/>
  <c r="C35" i="5"/>
  <c r="O34" i="5"/>
  <c r="P34" i="5" s="1"/>
  <c r="I34" i="5"/>
  <c r="P33" i="5"/>
  <c r="O33" i="5"/>
  <c r="I33" i="5"/>
  <c r="P32" i="5"/>
  <c r="O32" i="5"/>
  <c r="I32" i="5"/>
  <c r="O31" i="5"/>
  <c r="P31" i="5" s="1"/>
  <c r="I31" i="5"/>
  <c r="O30" i="5"/>
  <c r="I30" i="5"/>
  <c r="O29" i="5"/>
  <c r="P29" i="5" s="1"/>
  <c r="I29" i="5"/>
  <c r="N28" i="5"/>
  <c r="M28" i="5"/>
  <c r="L28" i="5"/>
  <c r="K28" i="5"/>
  <c r="J28" i="5"/>
  <c r="H28" i="5"/>
  <c r="H44" i="5" s="1"/>
  <c r="H48" i="5" s="1"/>
  <c r="G28" i="5"/>
  <c r="F28" i="5"/>
  <c r="E28" i="5"/>
  <c r="D28" i="5"/>
  <c r="C28" i="5"/>
  <c r="O27" i="5"/>
  <c r="P27" i="5" s="1"/>
  <c r="I27" i="5"/>
  <c r="P26" i="5"/>
  <c r="O26" i="5"/>
  <c r="I26" i="5"/>
  <c r="P25" i="5"/>
  <c r="O25" i="5"/>
  <c r="I25" i="5"/>
  <c r="O24" i="5"/>
  <c r="P24" i="5" s="1"/>
  <c r="I24" i="5"/>
  <c r="O23" i="5"/>
  <c r="P23" i="5" s="1"/>
  <c r="I23" i="5"/>
  <c r="P22" i="5"/>
  <c r="O22" i="5"/>
  <c r="I22" i="5"/>
  <c r="O21" i="5"/>
  <c r="P21" i="5" s="1"/>
  <c r="I21" i="5"/>
  <c r="O20" i="5"/>
  <c r="I20" i="5"/>
  <c r="O19" i="5"/>
  <c r="P19" i="5" s="1"/>
  <c r="I19" i="5"/>
  <c r="P18" i="5"/>
  <c r="O18" i="5"/>
  <c r="I18" i="5"/>
  <c r="P17" i="5"/>
  <c r="O17" i="5"/>
  <c r="I17" i="5"/>
  <c r="O16" i="5"/>
  <c r="P16" i="5" s="1"/>
  <c r="I16" i="5"/>
  <c r="O15" i="5"/>
  <c r="I15" i="5"/>
  <c r="P14" i="5"/>
  <c r="O14" i="5"/>
  <c r="I14" i="5"/>
  <c r="O13" i="5"/>
  <c r="N13" i="5"/>
  <c r="M13" i="5"/>
  <c r="L13" i="5"/>
  <c r="K13" i="5"/>
  <c r="J13" i="5"/>
  <c r="H13" i="5"/>
  <c r="G13" i="5"/>
  <c r="F13" i="5"/>
  <c r="E13" i="5"/>
  <c r="D13" i="5"/>
  <c r="C13" i="5"/>
  <c r="O12" i="5"/>
  <c r="P12" i="5" s="1"/>
  <c r="I12" i="5"/>
  <c r="P11" i="5"/>
  <c r="O11" i="5"/>
  <c r="I11" i="5"/>
  <c r="P10" i="5"/>
  <c r="O10" i="5"/>
  <c r="I10" i="5"/>
  <c r="I13" i="5" s="1"/>
  <c r="K96" i="4"/>
  <c r="J96" i="4"/>
  <c r="I96" i="4"/>
  <c r="H96" i="4"/>
  <c r="F96" i="4"/>
  <c r="G96" i="4" s="1"/>
  <c r="E96" i="4"/>
  <c r="D96" i="4"/>
  <c r="C96" i="4"/>
  <c r="K95" i="4"/>
  <c r="L95" i="4" s="1"/>
  <c r="G95" i="4"/>
  <c r="K94" i="4"/>
  <c r="L94" i="4" s="1"/>
  <c r="G94" i="4"/>
  <c r="K93" i="4"/>
  <c r="L93" i="4" s="1"/>
  <c r="G93" i="4"/>
  <c r="K92" i="4"/>
  <c r="L92" i="4" s="1"/>
  <c r="G92" i="4"/>
  <c r="L91" i="4"/>
  <c r="K91" i="4"/>
  <c r="G91" i="4"/>
  <c r="L90" i="4"/>
  <c r="K90" i="4"/>
  <c r="G90" i="4"/>
  <c r="K89" i="4"/>
  <c r="L89" i="4" s="1"/>
  <c r="G89" i="4"/>
  <c r="K88" i="4"/>
  <c r="G88" i="4"/>
  <c r="J87" i="4"/>
  <c r="I87" i="4"/>
  <c r="I98" i="4" s="1"/>
  <c r="I102" i="4" s="1"/>
  <c r="H87" i="4"/>
  <c r="K87" i="4" s="1"/>
  <c r="F87" i="4"/>
  <c r="E87" i="4"/>
  <c r="G87" i="4" s="1"/>
  <c r="D87" i="4"/>
  <c r="C87" i="4"/>
  <c r="K86" i="4"/>
  <c r="L86" i="4" s="1"/>
  <c r="G86" i="4"/>
  <c r="K85" i="4"/>
  <c r="L85" i="4" s="1"/>
  <c r="G85" i="4"/>
  <c r="K84" i="4"/>
  <c r="L84" i="4" s="1"/>
  <c r="G84" i="4"/>
  <c r="K83" i="4"/>
  <c r="L83" i="4" s="1"/>
  <c r="G83" i="4"/>
  <c r="K82" i="4"/>
  <c r="L82" i="4" s="1"/>
  <c r="G82" i="4"/>
  <c r="K81" i="4"/>
  <c r="L81" i="4" s="1"/>
  <c r="G81" i="4"/>
  <c r="L80" i="4"/>
  <c r="K80" i="4"/>
  <c r="G80" i="4"/>
  <c r="K79" i="4"/>
  <c r="G79" i="4"/>
  <c r="K78" i="4"/>
  <c r="L78" i="4" s="1"/>
  <c r="G78" i="4"/>
  <c r="L77" i="4"/>
  <c r="K77" i="4"/>
  <c r="G77" i="4"/>
  <c r="J76" i="4"/>
  <c r="I76" i="4"/>
  <c r="H76" i="4"/>
  <c r="K76" i="4" s="1"/>
  <c r="F76" i="4"/>
  <c r="E76" i="4"/>
  <c r="D76" i="4"/>
  <c r="C76" i="4"/>
  <c r="K75" i="4"/>
  <c r="L75" i="4" s="1"/>
  <c r="G75" i="4"/>
  <c r="L74" i="4"/>
  <c r="K74" i="4"/>
  <c r="G74" i="4"/>
  <c r="L73" i="4"/>
  <c r="K73" i="4"/>
  <c r="G73" i="4"/>
  <c r="K72" i="4"/>
  <c r="L72" i="4" s="1"/>
  <c r="G72" i="4"/>
  <c r="K71" i="4"/>
  <c r="G71" i="4"/>
  <c r="J70" i="4"/>
  <c r="I70" i="4"/>
  <c r="H70" i="4"/>
  <c r="K70" i="4" s="1"/>
  <c r="L70" i="4" s="1"/>
  <c r="F70" i="4"/>
  <c r="E70" i="4"/>
  <c r="G70" i="4" s="1"/>
  <c r="D70" i="4"/>
  <c r="C70" i="4"/>
  <c r="K69" i="4"/>
  <c r="L69" i="4" s="1"/>
  <c r="G69" i="4"/>
  <c r="K68" i="4"/>
  <c r="G68" i="4"/>
  <c r="K67" i="4"/>
  <c r="L67" i="4" s="1"/>
  <c r="G67" i="4"/>
  <c r="K66" i="4"/>
  <c r="L66" i="4" s="1"/>
  <c r="G66" i="4"/>
  <c r="K65" i="4"/>
  <c r="L65" i="4" s="1"/>
  <c r="G65" i="4"/>
  <c r="K64" i="4"/>
  <c r="L64" i="4" s="1"/>
  <c r="G64" i="4"/>
  <c r="L63" i="4"/>
  <c r="K63" i="4"/>
  <c r="G63" i="4"/>
  <c r="L62" i="4"/>
  <c r="K62" i="4"/>
  <c r="G62" i="4"/>
  <c r="K61" i="4"/>
  <c r="L61" i="4" s="1"/>
  <c r="G61" i="4"/>
  <c r="J60" i="4"/>
  <c r="I60" i="4"/>
  <c r="H60" i="4"/>
  <c r="F60" i="4"/>
  <c r="E60" i="4"/>
  <c r="D60" i="4"/>
  <c r="G60" i="4" s="1"/>
  <c r="C60" i="4"/>
  <c r="L59" i="4"/>
  <c r="K59" i="4"/>
  <c r="G59" i="4"/>
  <c r="K58" i="4"/>
  <c r="L58" i="4" s="1"/>
  <c r="G58" i="4"/>
  <c r="K57" i="4"/>
  <c r="G57" i="4"/>
  <c r="K56" i="4"/>
  <c r="L56" i="4" s="1"/>
  <c r="G56" i="4"/>
  <c r="K55" i="4"/>
  <c r="L55" i="4" s="1"/>
  <c r="G55" i="4"/>
  <c r="K54" i="4"/>
  <c r="J54" i="4"/>
  <c r="I54" i="4"/>
  <c r="H54" i="4"/>
  <c r="F54" i="4"/>
  <c r="G54" i="4" s="1"/>
  <c r="E54" i="4"/>
  <c r="D54" i="4"/>
  <c r="C54" i="4"/>
  <c r="K53" i="4"/>
  <c r="L53" i="4" s="1"/>
  <c r="G53" i="4"/>
  <c r="K52" i="4"/>
  <c r="L52" i="4" s="1"/>
  <c r="G52" i="4"/>
  <c r="K51" i="4"/>
  <c r="G51" i="4"/>
  <c r="K50" i="4"/>
  <c r="L50" i="4" s="1"/>
  <c r="G50" i="4"/>
  <c r="K49" i="4"/>
  <c r="L49" i="4" s="1"/>
  <c r="G49" i="4"/>
  <c r="K48" i="4"/>
  <c r="L48" i="4" s="1"/>
  <c r="G48" i="4"/>
  <c r="J47" i="4"/>
  <c r="I47" i="4"/>
  <c r="H47" i="4"/>
  <c r="K47" i="4" s="1"/>
  <c r="L47" i="4" s="1"/>
  <c r="F47" i="4"/>
  <c r="G47" i="4" s="1"/>
  <c r="E47" i="4"/>
  <c r="D47" i="4"/>
  <c r="C47" i="4"/>
  <c r="K46" i="4"/>
  <c r="L46" i="4" s="1"/>
  <c r="G46" i="4"/>
  <c r="K45" i="4"/>
  <c r="L45" i="4" s="1"/>
  <c r="G45" i="4"/>
  <c r="K44" i="4"/>
  <c r="L44" i="4" s="1"/>
  <c r="G44" i="4"/>
  <c r="L43" i="4"/>
  <c r="K43" i="4"/>
  <c r="G43" i="4"/>
  <c r="L42" i="4"/>
  <c r="K42" i="4"/>
  <c r="G42" i="4"/>
  <c r="K41" i="4"/>
  <c r="L41" i="4" s="1"/>
  <c r="G41" i="4"/>
  <c r="K40" i="4"/>
  <c r="G40" i="4"/>
  <c r="K39" i="4"/>
  <c r="L39" i="4" s="1"/>
  <c r="G39" i="4"/>
  <c r="K38" i="4"/>
  <c r="L38" i="4" s="1"/>
  <c r="G38" i="4"/>
  <c r="K37" i="4"/>
  <c r="G37" i="4"/>
  <c r="K36" i="4"/>
  <c r="L36" i="4" s="1"/>
  <c r="G36" i="4"/>
  <c r="K35" i="4"/>
  <c r="L35" i="4" s="1"/>
  <c r="G35" i="4"/>
  <c r="K34" i="4"/>
  <c r="L34" i="4" s="1"/>
  <c r="G34" i="4"/>
  <c r="K33" i="4"/>
  <c r="G33" i="4"/>
  <c r="K32" i="4"/>
  <c r="L32" i="4" s="1"/>
  <c r="G32" i="4"/>
  <c r="K31" i="4"/>
  <c r="L31" i="4" s="1"/>
  <c r="G31" i="4"/>
  <c r="K30" i="4"/>
  <c r="L30" i="4" s="1"/>
  <c r="G30" i="4"/>
  <c r="L29" i="4"/>
  <c r="K29" i="4"/>
  <c r="G29" i="4"/>
  <c r="L28" i="4"/>
  <c r="K28" i="4"/>
  <c r="G28" i="4"/>
  <c r="J27" i="4"/>
  <c r="K27" i="4" s="1"/>
  <c r="L27" i="4" s="1"/>
  <c r="I27" i="4"/>
  <c r="H27" i="4"/>
  <c r="G27" i="4"/>
  <c r="F27" i="4"/>
  <c r="E27" i="4"/>
  <c r="D27" i="4"/>
  <c r="C27" i="4"/>
  <c r="L26" i="4"/>
  <c r="K26" i="4"/>
  <c r="G26" i="4"/>
  <c r="L25" i="4"/>
  <c r="K25" i="4"/>
  <c r="G25" i="4"/>
  <c r="K24" i="4"/>
  <c r="L24" i="4" s="1"/>
  <c r="G24" i="4"/>
  <c r="K23" i="4"/>
  <c r="L23" i="4" s="1"/>
  <c r="G23" i="4"/>
  <c r="K22" i="4"/>
  <c r="L22" i="4" s="1"/>
  <c r="G22" i="4"/>
  <c r="J21" i="4"/>
  <c r="I21" i="4"/>
  <c r="H21" i="4"/>
  <c r="F21" i="4"/>
  <c r="E21" i="4"/>
  <c r="D21" i="4"/>
  <c r="G21" i="4" s="1"/>
  <c r="C21" i="4"/>
  <c r="K20" i="4"/>
  <c r="G20" i="4"/>
  <c r="K19" i="4"/>
  <c r="L19" i="4" s="1"/>
  <c r="G19" i="4"/>
  <c r="K18" i="4"/>
  <c r="L18" i="4" s="1"/>
  <c r="G18" i="4"/>
  <c r="K17" i="4"/>
  <c r="L17" i="4" s="1"/>
  <c r="J17" i="4"/>
  <c r="I17" i="4"/>
  <c r="H17" i="4"/>
  <c r="F17" i="4"/>
  <c r="G17" i="4" s="1"/>
  <c r="E17" i="4"/>
  <c r="D17" i="4"/>
  <c r="C17" i="4"/>
  <c r="K16" i="4"/>
  <c r="L16" i="4" s="1"/>
  <c r="G16" i="4"/>
  <c r="K15" i="4"/>
  <c r="L15" i="4" s="1"/>
  <c r="G15" i="4"/>
  <c r="K14" i="4"/>
  <c r="L14" i="4" s="1"/>
  <c r="G14" i="4"/>
  <c r="K13" i="4"/>
  <c r="L13" i="4" s="1"/>
  <c r="G13" i="4"/>
  <c r="L12" i="4"/>
  <c r="K12" i="4"/>
  <c r="G12" i="4"/>
  <c r="L11" i="4"/>
  <c r="K11" i="4"/>
  <c r="G11" i="4"/>
  <c r="K10" i="4"/>
  <c r="L10" i="4" s="1"/>
  <c r="G10" i="4"/>
  <c r="K9" i="4"/>
  <c r="L9" i="4" s="1"/>
  <c r="G9" i="4"/>
  <c r="K8" i="4"/>
  <c r="L8" i="4" s="1"/>
  <c r="G8" i="4"/>
  <c r="K7" i="4"/>
  <c r="L7" i="4" s="1"/>
  <c r="G7" i="4"/>
  <c r="K6" i="4"/>
  <c r="L6" i="4" s="1"/>
  <c r="G6" i="4"/>
  <c r="I44" i="3"/>
  <c r="H44" i="3"/>
  <c r="F44" i="3"/>
  <c r="E44" i="3"/>
  <c r="J40" i="3"/>
  <c r="J44" i="3" s="1"/>
  <c r="I40" i="3"/>
  <c r="H40" i="3"/>
  <c r="G40" i="3"/>
  <c r="G44" i="3" s="1"/>
  <c r="F40" i="3"/>
  <c r="E40" i="3"/>
  <c r="D40" i="3"/>
  <c r="D44" i="3" s="1"/>
  <c r="C40" i="3"/>
  <c r="C44" i="3" s="1"/>
  <c r="K38" i="3"/>
  <c r="G38" i="3"/>
  <c r="K37" i="3"/>
  <c r="L37" i="3" s="1"/>
  <c r="G37" i="3"/>
  <c r="K36" i="3"/>
  <c r="L36" i="3" s="1"/>
  <c r="G36" i="3"/>
  <c r="K35" i="3"/>
  <c r="L35" i="3" s="1"/>
  <c r="G35" i="3"/>
  <c r="K34" i="3"/>
  <c r="L34" i="3" s="1"/>
  <c r="G34" i="3"/>
  <c r="L33" i="3"/>
  <c r="K33" i="3"/>
  <c r="G33" i="3"/>
  <c r="L32" i="3"/>
  <c r="K32" i="3"/>
  <c r="G32" i="3"/>
  <c r="K31" i="3"/>
  <c r="L31" i="3" s="1"/>
  <c r="G31" i="3"/>
  <c r="K30" i="3"/>
  <c r="L30" i="3" s="1"/>
  <c r="G30" i="3"/>
  <c r="K29" i="3"/>
  <c r="L29" i="3" s="1"/>
  <c r="G29" i="3"/>
  <c r="K28" i="3"/>
  <c r="L28" i="3" s="1"/>
  <c r="G28" i="3"/>
  <c r="K27" i="3"/>
  <c r="L27" i="3" s="1"/>
  <c r="G27" i="3"/>
  <c r="K26" i="3"/>
  <c r="L26" i="3" s="1"/>
  <c r="G26" i="3"/>
  <c r="L25" i="3"/>
  <c r="K25" i="3"/>
  <c r="G25" i="3"/>
  <c r="L24" i="3"/>
  <c r="K24" i="3"/>
  <c r="G24" i="3"/>
  <c r="K23" i="3"/>
  <c r="L23" i="3" s="1"/>
  <c r="G23" i="3"/>
  <c r="K22" i="3"/>
  <c r="G22" i="3"/>
  <c r="K21" i="3"/>
  <c r="G21" i="3"/>
  <c r="L21" i="3" s="1"/>
  <c r="K20" i="3"/>
  <c r="L20" i="3" s="1"/>
  <c r="G20" i="3"/>
  <c r="K19" i="3"/>
  <c r="L19" i="3" s="1"/>
  <c r="G19" i="3"/>
  <c r="K18" i="3"/>
  <c r="L18" i="3" s="1"/>
  <c r="G18" i="3"/>
  <c r="L17" i="3"/>
  <c r="K17" i="3"/>
  <c r="G17" i="3"/>
  <c r="L16" i="3"/>
  <c r="K16" i="3"/>
  <c r="G16" i="3"/>
  <c r="K15" i="3"/>
  <c r="L15" i="3" s="1"/>
  <c r="G15" i="3"/>
  <c r="K14" i="3"/>
  <c r="G14" i="3"/>
  <c r="K13" i="3"/>
  <c r="L13" i="3" s="1"/>
  <c r="G13" i="3"/>
  <c r="K12" i="3"/>
  <c r="L12" i="3" s="1"/>
  <c r="G12" i="3"/>
  <c r="K11" i="3"/>
  <c r="G11" i="3"/>
  <c r="K10" i="3"/>
  <c r="L10" i="3" s="1"/>
  <c r="G10" i="3"/>
  <c r="L9" i="3"/>
  <c r="K9" i="3"/>
  <c r="G9" i="3"/>
  <c r="L8" i="3"/>
  <c r="K8" i="3"/>
  <c r="G8" i="3"/>
  <c r="K145" i="2"/>
  <c r="O43" i="5" s="1"/>
  <c r="K144" i="2"/>
  <c r="J144" i="2"/>
  <c r="I144" i="2"/>
  <c r="H144" i="2"/>
  <c r="F144" i="2"/>
  <c r="E144" i="2"/>
  <c r="D144" i="2"/>
  <c r="C144" i="2"/>
  <c r="C146" i="2" s="1"/>
  <c r="C150" i="2" s="1"/>
  <c r="K143" i="2"/>
  <c r="L143" i="2" s="1"/>
  <c r="G143" i="2"/>
  <c r="K142" i="2"/>
  <c r="L142" i="2" s="1"/>
  <c r="G142" i="2"/>
  <c r="K141" i="2"/>
  <c r="L141" i="2" s="1"/>
  <c r="G141" i="2"/>
  <c r="K140" i="2"/>
  <c r="L140" i="2" s="1"/>
  <c r="G140" i="2"/>
  <c r="L139" i="2"/>
  <c r="K139" i="2"/>
  <c r="G139" i="2"/>
  <c r="L138" i="2"/>
  <c r="K138" i="2"/>
  <c r="G138" i="2"/>
  <c r="K137" i="2"/>
  <c r="L137" i="2" s="1"/>
  <c r="G137" i="2"/>
  <c r="K136" i="2"/>
  <c r="G136" i="2"/>
  <c r="L135" i="2"/>
  <c r="K135" i="2"/>
  <c r="G135" i="2"/>
  <c r="K134" i="2"/>
  <c r="L134" i="2" s="1"/>
  <c r="G134" i="2"/>
  <c r="K133" i="2"/>
  <c r="L133" i="2" s="1"/>
  <c r="G133" i="2"/>
  <c r="K132" i="2"/>
  <c r="G132" i="2"/>
  <c r="L132" i="2" s="1"/>
  <c r="L131" i="2"/>
  <c r="K131" i="2"/>
  <c r="G131" i="2"/>
  <c r="L130" i="2"/>
  <c r="K130" i="2"/>
  <c r="G130" i="2"/>
  <c r="K129" i="2"/>
  <c r="L129" i="2" s="1"/>
  <c r="G129" i="2"/>
  <c r="K128" i="2"/>
  <c r="G128" i="2"/>
  <c r="L127" i="2"/>
  <c r="K127" i="2"/>
  <c r="G127" i="2"/>
  <c r="K126" i="2"/>
  <c r="L126" i="2" s="1"/>
  <c r="G126" i="2"/>
  <c r="K125" i="2"/>
  <c r="L125" i="2" s="1"/>
  <c r="G125" i="2"/>
  <c r="K124" i="2"/>
  <c r="G124" i="2"/>
  <c r="L124" i="2" s="1"/>
  <c r="L123" i="2"/>
  <c r="K123" i="2"/>
  <c r="G123" i="2"/>
  <c r="L122" i="2"/>
  <c r="K122" i="2"/>
  <c r="G122" i="2"/>
  <c r="J120" i="2"/>
  <c r="I120" i="2"/>
  <c r="H120" i="2"/>
  <c r="F120" i="2"/>
  <c r="E120" i="2"/>
  <c r="E121" i="2" s="1"/>
  <c r="D120" i="2"/>
  <c r="D121" i="2" s="1"/>
  <c r="D146" i="2" s="1"/>
  <c r="D150" i="2" s="1"/>
  <c r="C120" i="2"/>
  <c r="K119" i="2"/>
  <c r="L119" i="2" s="1"/>
  <c r="G119" i="2"/>
  <c r="K118" i="2"/>
  <c r="G118" i="2"/>
  <c r="L118" i="2" s="1"/>
  <c r="L117" i="2"/>
  <c r="K117" i="2"/>
  <c r="G117" i="2"/>
  <c r="L116" i="2"/>
  <c r="K116" i="2"/>
  <c r="G116" i="2"/>
  <c r="K115" i="2"/>
  <c r="L115" i="2" s="1"/>
  <c r="G115" i="2"/>
  <c r="K114" i="2"/>
  <c r="G114" i="2"/>
  <c r="K113" i="2"/>
  <c r="L113" i="2" s="1"/>
  <c r="G113" i="2"/>
  <c r="K112" i="2"/>
  <c r="L112" i="2" s="1"/>
  <c r="G112" i="2"/>
  <c r="K111" i="2"/>
  <c r="L111" i="2" s="1"/>
  <c r="G111" i="2"/>
  <c r="K110" i="2"/>
  <c r="L110" i="2" s="1"/>
  <c r="G110" i="2"/>
  <c r="K109" i="2"/>
  <c r="G109" i="2"/>
  <c r="K108" i="2"/>
  <c r="L108" i="2" s="1"/>
  <c r="G108" i="2"/>
  <c r="K107" i="2"/>
  <c r="L107" i="2" s="1"/>
  <c r="G107" i="2"/>
  <c r="L106" i="2"/>
  <c r="K106" i="2"/>
  <c r="G106" i="2"/>
  <c r="L105" i="2"/>
  <c r="K105" i="2"/>
  <c r="G105" i="2"/>
  <c r="K104" i="2"/>
  <c r="L104" i="2" s="1"/>
  <c r="G104" i="2"/>
  <c r="J103" i="2"/>
  <c r="J121" i="2" s="1"/>
  <c r="J146" i="2" s="1"/>
  <c r="J150" i="2" s="1"/>
  <c r="I103" i="2"/>
  <c r="H103" i="2"/>
  <c r="F103" i="2"/>
  <c r="E103" i="2"/>
  <c r="D103" i="2"/>
  <c r="C103" i="2"/>
  <c r="C121" i="2" s="1"/>
  <c r="L102" i="2"/>
  <c r="K102" i="2"/>
  <c r="G102" i="2"/>
  <c r="K101" i="2"/>
  <c r="L101" i="2" s="1"/>
  <c r="G101" i="2"/>
  <c r="K100" i="2"/>
  <c r="G100" i="2"/>
  <c r="K99" i="2"/>
  <c r="L99" i="2" s="1"/>
  <c r="G99" i="2"/>
  <c r="K98" i="2"/>
  <c r="L98" i="2" s="1"/>
  <c r="G98" i="2"/>
  <c r="K97" i="2"/>
  <c r="L97" i="2" s="1"/>
  <c r="G97" i="2"/>
  <c r="K96" i="2"/>
  <c r="L96" i="2" s="1"/>
  <c r="G96" i="2"/>
  <c r="L95" i="2"/>
  <c r="K95" i="2"/>
  <c r="G95" i="2"/>
  <c r="L94" i="2"/>
  <c r="K94" i="2"/>
  <c r="G94" i="2"/>
  <c r="K93" i="2"/>
  <c r="L93" i="2" s="1"/>
  <c r="G93" i="2"/>
  <c r="K92" i="2"/>
  <c r="G92" i="2"/>
  <c r="J91" i="2"/>
  <c r="I91" i="2"/>
  <c r="H91" i="2"/>
  <c r="H121" i="2" s="1"/>
  <c r="H146" i="2" s="1"/>
  <c r="H150" i="2" s="1"/>
  <c r="F91" i="2"/>
  <c r="E91" i="2"/>
  <c r="D91" i="2"/>
  <c r="C91" i="2"/>
  <c r="K90" i="2"/>
  <c r="L90" i="2" s="1"/>
  <c r="G90" i="2"/>
  <c r="K89" i="2"/>
  <c r="G89" i="2"/>
  <c r="K88" i="2"/>
  <c r="L88" i="2" s="1"/>
  <c r="G88" i="2"/>
  <c r="K87" i="2"/>
  <c r="L87" i="2" s="1"/>
  <c r="G87" i="2"/>
  <c r="K86" i="2"/>
  <c r="L86" i="2" s="1"/>
  <c r="G86" i="2"/>
  <c r="K85" i="2"/>
  <c r="G85" i="2"/>
  <c r="L85" i="2" s="1"/>
  <c r="L84" i="2"/>
  <c r="K84" i="2"/>
  <c r="G84" i="2"/>
  <c r="L83" i="2"/>
  <c r="K83" i="2"/>
  <c r="G83" i="2"/>
  <c r="K82" i="2"/>
  <c r="L82" i="2" s="1"/>
  <c r="G82" i="2"/>
  <c r="K81" i="2"/>
  <c r="G81" i="2"/>
  <c r="K80" i="2"/>
  <c r="L80" i="2" s="1"/>
  <c r="G80" i="2"/>
  <c r="K79" i="2"/>
  <c r="L79" i="2" s="1"/>
  <c r="G79" i="2"/>
  <c r="K78" i="2"/>
  <c r="G78" i="2"/>
  <c r="J77" i="2"/>
  <c r="I77" i="2"/>
  <c r="H77" i="2"/>
  <c r="G77" i="2"/>
  <c r="F77" i="2"/>
  <c r="E77" i="2"/>
  <c r="D77" i="2"/>
  <c r="C77" i="2"/>
  <c r="K76" i="2"/>
  <c r="L76" i="2" s="1"/>
  <c r="G76" i="2"/>
  <c r="K75" i="2"/>
  <c r="G75" i="2"/>
  <c r="J74" i="2"/>
  <c r="I74" i="2"/>
  <c r="H74" i="2"/>
  <c r="F74" i="2"/>
  <c r="E74" i="2"/>
  <c r="D74" i="2"/>
  <c r="C74" i="2"/>
  <c r="K73" i="2"/>
  <c r="L73" i="2" s="1"/>
  <c r="G73" i="2"/>
  <c r="K72" i="2"/>
  <c r="L72" i="2" s="1"/>
  <c r="G72" i="2"/>
  <c r="K71" i="2"/>
  <c r="K74" i="2" s="1"/>
  <c r="L74" i="2" s="1"/>
  <c r="G71" i="2"/>
  <c r="G74" i="2" s="1"/>
  <c r="J70" i="2"/>
  <c r="I70" i="2"/>
  <c r="H70" i="2"/>
  <c r="F70" i="2"/>
  <c r="E70" i="2"/>
  <c r="D70" i="2"/>
  <c r="C70" i="2"/>
  <c r="K69" i="2"/>
  <c r="L69" i="2" s="1"/>
  <c r="G69" i="2"/>
  <c r="K68" i="2"/>
  <c r="L68" i="2" s="1"/>
  <c r="G68" i="2"/>
  <c r="L67" i="2"/>
  <c r="K67" i="2"/>
  <c r="G67" i="2"/>
  <c r="L66" i="2"/>
  <c r="K66" i="2"/>
  <c r="G66" i="2"/>
  <c r="K65" i="2"/>
  <c r="L65" i="2" s="1"/>
  <c r="G65" i="2"/>
  <c r="K64" i="2"/>
  <c r="G64" i="2"/>
  <c r="K63" i="2"/>
  <c r="G63" i="2"/>
  <c r="L63" i="2" s="1"/>
  <c r="K62" i="2"/>
  <c r="L62" i="2" s="1"/>
  <c r="G62" i="2"/>
  <c r="K61" i="2"/>
  <c r="L61" i="2" s="1"/>
  <c r="G61" i="2"/>
  <c r="K60" i="2"/>
  <c r="L60" i="2" s="1"/>
  <c r="G60" i="2"/>
  <c r="L59" i="2"/>
  <c r="K59" i="2"/>
  <c r="G59" i="2"/>
  <c r="L58" i="2"/>
  <c r="K58" i="2"/>
  <c r="G58" i="2"/>
  <c r="K57" i="2"/>
  <c r="L57" i="2" s="1"/>
  <c r="G57" i="2"/>
  <c r="K56" i="2"/>
  <c r="G56" i="2"/>
  <c r="K55" i="2"/>
  <c r="L55" i="2" s="1"/>
  <c r="G55" i="2"/>
  <c r="K54" i="2"/>
  <c r="L54" i="2" s="1"/>
  <c r="G54" i="2"/>
  <c r="K53" i="2"/>
  <c r="L53" i="2" s="1"/>
  <c r="G53" i="2"/>
  <c r="K52" i="2"/>
  <c r="L52" i="2" s="1"/>
  <c r="G52" i="2"/>
  <c r="L51" i="2"/>
  <c r="K51" i="2"/>
  <c r="G51" i="2"/>
  <c r="L50" i="2"/>
  <c r="K50" i="2"/>
  <c r="G50" i="2"/>
  <c r="K49" i="2"/>
  <c r="L49" i="2" s="1"/>
  <c r="G49" i="2"/>
  <c r="K48" i="2"/>
  <c r="G48" i="2"/>
  <c r="K47" i="2"/>
  <c r="G47" i="2"/>
  <c r="L47" i="2" s="1"/>
  <c r="K46" i="2"/>
  <c r="L46" i="2" s="1"/>
  <c r="G46" i="2"/>
  <c r="K45" i="2"/>
  <c r="L45" i="2" s="1"/>
  <c r="G45" i="2"/>
  <c r="K44" i="2"/>
  <c r="L44" i="2" s="1"/>
  <c r="G44" i="2"/>
  <c r="L43" i="2"/>
  <c r="K43" i="2"/>
  <c r="G43" i="2"/>
  <c r="L42" i="2"/>
  <c r="K42" i="2"/>
  <c r="G42" i="2"/>
  <c r="K41" i="2"/>
  <c r="L41" i="2" s="1"/>
  <c r="G41" i="2"/>
  <c r="K40" i="2"/>
  <c r="L40" i="2" s="1"/>
  <c r="G40" i="2"/>
  <c r="K39" i="2"/>
  <c r="L39" i="2" s="1"/>
  <c r="G39" i="2"/>
  <c r="K38" i="2"/>
  <c r="L38" i="2" s="1"/>
  <c r="G38" i="2"/>
  <c r="K37" i="2"/>
  <c r="L37" i="2" s="1"/>
  <c r="G37" i="2"/>
  <c r="K36" i="2"/>
  <c r="L36" i="2" s="1"/>
  <c r="G36" i="2"/>
  <c r="L35" i="2"/>
  <c r="K35" i="2"/>
  <c r="G35" i="2"/>
  <c r="L34" i="2"/>
  <c r="K34" i="2"/>
  <c r="G34" i="2"/>
  <c r="J33" i="2"/>
  <c r="I33" i="2"/>
  <c r="H33" i="2"/>
  <c r="F33" i="2"/>
  <c r="E33" i="2"/>
  <c r="D33" i="2"/>
  <c r="C33" i="2"/>
  <c r="L32" i="2"/>
  <c r="K32" i="2"/>
  <c r="G32" i="2"/>
  <c r="L31" i="2"/>
  <c r="K31" i="2"/>
  <c r="G31" i="2"/>
  <c r="K30" i="2"/>
  <c r="L30" i="2" s="1"/>
  <c r="G30" i="2"/>
  <c r="K29" i="2"/>
  <c r="L29" i="2" s="1"/>
  <c r="G29" i="2"/>
  <c r="K28" i="2"/>
  <c r="L28" i="2" s="1"/>
  <c r="G28" i="2"/>
  <c r="K27" i="2"/>
  <c r="L27" i="2" s="1"/>
  <c r="G27" i="2"/>
  <c r="K26" i="2"/>
  <c r="L26" i="2" s="1"/>
  <c r="G26" i="2"/>
  <c r="K25" i="2"/>
  <c r="G25" i="2"/>
  <c r="L25" i="2" s="1"/>
  <c r="L24" i="2"/>
  <c r="K24" i="2"/>
  <c r="G24" i="2"/>
  <c r="L23" i="2"/>
  <c r="K23" i="2"/>
  <c r="G23" i="2"/>
  <c r="K22" i="2"/>
  <c r="L22" i="2" s="1"/>
  <c r="G22" i="2"/>
  <c r="K21" i="2"/>
  <c r="G21" i="2"/>
  <c r="L20" i="2"/>
  <c r="K20" i="2"/>
  <c r="G20" i="2"/>
  <c r="K19" i="2"/>
  <c r="L19" i="2" s="1"/>
  <c r="G19" i="2"/>
  <c r="K18" i="2"/>
  <c r="G18" i="2"/>
  <c r="K17" i="2"/>
  <c r="L17" i="2" s="1"/>
  <c r="G17" i="2"/>
  <c r="K16" i="2"/>
  <c r="L16" i="2" s="1"/>
  <c r="G16" i="2"/>
  <c r="K15" i="2"/>
  <c r="L15" i="2" s="1"/>
  <c r="G15" i="2"/>
  <c r="K14" i="2"/>
  <c r="G14" i="2"/>
  <c r="L14" i="2" s="1"/>
  <c r="L13" i="2"/>
  <c r="K13" i="2"/>
  <c r="G13" i="2"/>
  <c r="L12" i="2"/>
  <c r="K12" i="2"/>
  <c r="G12" i="2"/>
  <c r="K11" i="2"/>
  <c r="L11" i="2" s="1"/>
  <c r="G11" i="2"/>
  <c r="K10" i="2"/>
  <c r="G10" i="2"/>
  <c r="G33" i="2" s="1"/>
  <c r="L9" i="2"/>
  <c r="K9" i="2"/>
  <c r="G9" i="2"/>
  <c r="K8" i="2"/>
  <c r="L8" i="2" s="1"/>
  <c r="G8" i="2"/>
  <c r="K7" i="2"/>
  <c r="G7" i="2"/>
  <c r="E234" i="1"/>
  <c r="E225" i="1"/>
  <c r="C225" i="1"/>
  <c r="E223" i="1"/>
  <c r="C223" i="1"/>
  <c r="E220" i="1"/>
  <c r="C220" i="1"/>
  <c r="N215" i="1"/>
  <c r="M215" i="1"/>
  <c r="G215" i="1"/>
  <c r="H215" i="1" s="1"/>
  <c r="D215" i="1"/>
  <c r="G214" i="1"/>
  <c r="N214" i="1" s="1"/>
  <c r="D214" i="1"/>
  <c r="D212" i="1" s="1"/>
  <c r="N213" i="1"/>
  <c r="G213" i="1"/>
  <c r="M213" i="1" s="1"/>
  <c r="D213" i="1"/>
  <c r="G212" i="1"/>
  <c r="F212" i="1"/>
  <c r="E212" i="1"/>
  <c r="C212" i="1"/>
  <c r="F211" i="1"/>
  <c r="G211" i="1" s="1"/>
  <c r="D211" i="1"/>
  <c r="L210" i="1"/>
  <c r="E210" i="1"/>
  <c r="E196" i="1" s="1"/>
  <c r="E195" i="1" s="1"/>
  <c r="D210" i="1"/>
  <c r="C210" i="1"/>
  <c r="N209" i="1"/>
  <c r="G209" i="1"/>
  <c r="M209" i="1" s="1"/>
  <c r="D209" i="1"/>
  <c r="L208" i="1"/>
  <c r="F208" i="1"/>
  <c r="E208" i="1"/>
  <c r="D208" i="1"/>
  <c r="C208" i="1"/>
  <c r="C196" i="1" s="1"/>
  <c r="C195" i="1" s="1"/>
  <c r="H207" i="1"/>
  <c r="G207" i="1"/>
  <c r="N207" i="1" s="1"/>
  <c r="D207" i="1"/>
  <c r="N206" i="1"/>
  <c r="M206" i="1"/>
  <c r="H206" i="1"/>
  <c r="G206" i="1"/>
  <c r="D206" i="1"/>
  <c r="N205" i="1"/>
  <c r="G205" i="1"/>
  <c r="M205" i="1" s="1"/>
  <c r="D205" i="1"/>
  <c r="N204" i="1"/>
  <c r="M204" i="1"/>
  <c r="G204" i="1"/>
  <c r="D204" i="1"/>
  <c r="G203" i="1"/>
  <c r="D203" i="1"/>
  <c r="F202" i="1"/>
  <c r="G202" i="1" s="1"/>
  <c r="M202" i="1" s="1"/>
  <c r="D202" i="1"/>
  <c r="N201" i="1"/>
  <c r="F201" i="1"/>
  <c r="G201" i="1" s="1"/>
  <c r="M201" i="1" s="1"/>
  <c r="D201" i="1"/>
  <c r="F200" i="1"/>
  <c r="G200" i="1" s="1"/>
  <c r="H200" i="1" s="1"/>
  <c r="D200" i="1"/>
  <c r="N199" i="1"/>
  <c r="G199" i="1"/>
  <c r="M199" i="1" s="1"/>
  <c r="D199" i="1"/>
  <c r="H199" i="1" s="1"/>
  <c r="G198" i="1"/>
  <c r="D198" i="1"/>
  <c r="F197" i="1"/>
  <c r="E197" i="1"/>
  <c r="D197" i="1"/>
  <c r="D196" i="1" s="1"/>
  <c r="D195" i="1" s="1"/>
  <c r="C197" i="1"/>
  <c r="F193" i="1"/>
  <c r="G193" i="1" s="1"/>
  <c r="H193" i="1" s="1"/>
  <c r="D193" i="1"/>
  <c r="F192" i="1"/>
  <c r="D192" i="1"/>
  <c r="N191" i="1"/>
  <c r="H191" i="1"/>
  <c r="G191" i="1"/>
  <c r="M191" i="1" s="1"/>
  <c r="D191" i="1"/>
  <c r="M190" i="1"/>
  <c r="G190" i="1"/>
  <c r="D190" i="1"/>
  <c r="E189" i="1"/>
  <c r="D189" i="1"/>
  <c r="C189" i="1"/>
  <c r="N188" i="1"/>
  <c r="G188" i="1"/>
  <c r="M188" i="1" s="1"/>
  <c r="D188" i="1"/>
  <c r="H188" i="1" s="1"/>
  <c r="N187" i="1"/>
  <c r="M187" i="1"/>
  <c r="G187" i="1"/>
  <c r="D187" i="1"/>
  <c r="G186" i="1"/>
  <c r="F186" i="1"/>
  <c r="F185" i="1" s="1"/>
  <c r="D186" i="1"/>
  <c r="D185" i="1" s="1"/>
  <c r="E185" i="1"/>
  <c r="C185" i="1"/>
  <c r="F184" i="1"/>
  <c r="G184" i="1" s="1"/>
  <c r="D184" i="1"/>
  <c r="G183" i="1"/>
  <c r="D183" i="1"/>
  <c r="F182" i="1"/>
  <c r="D182" i="1"/>
  <c r="N181" i="1"/>
  <c r="G181" i="1"/>
  <c r="M181" i="1" s="1"/>
  <c r="D181" i="1"/>
  <c r="N180" i="1"/>
  <c r="M180" i="1"/>
  <c r="G180" i="1"/>
  <c r="D180" i="1"/>
  <c r="G179" i="1"/>
  <c r="D179" i="1"/>
  <c r="N178" i="1"/>
  <c r="H178" i="1"/>
  <c r="G178" i="1"/>
  <c r="M178" i="1" s="1"/>
  <c r="D178" i="1"/>
  <c r="M177" i="1"/>
  <c r="G177" i="1"/>
  <c r="D177" i="1"/>
  <c r="N176" i="1"/>
  <c r="G176" i="1"/>
  <c r="M176" i="1" s="1"/>
  <c r="D176" i="1"/>
  <c r="D175" i="1" s="1"/>
  <c r="E175" i="1"/>
  <c r="C175" i="1"/>
  <c r="G174" i="1"/>
  <c r="H174" i="1" s="1"/>
  <c r="D174" i="1"/>
  <c r="H173" i="1"/>
  <c r="G173" i="1"/>
  <c r="D173" i="1"/>
  <c r="G172" i="1"/>
  <c r="D172" i="1"/>
  <c r="G171" i="1"/>
  <c r="H171" i="1" s="1"/>
  <c r="D171" i="1"/>
  <c r="G170" i="1"/>
  <c r="N170" i="1" s="1"/>
  <c r="D170" i="1"/>
  <c r="G169" i="1"/>
  <c r="N169" i="1" s="1"/>
  <c r="D169" i="1"/>
  <c r="M168" i="1"/>
  <c r="G168" i="1"/>
  <c r="N168" i="1" s="1"/>
  <c r="D168" i="1"/>
  <c r="D165" i="1" s="1"/>
  <c r="N167" i="1"/>
  <c r="M167" i="1"/>
  <c r="H167" i="1"/>
  <c r="G167" i="1"/>
  <c r="D167" i="1"/>
  <c r="G166" i="1"/>
  <c r="G165" i="1" s="1"/>
  <c r="N165" i="1" s="1"/>
  <c r="D166" i="1"/>
  <c r="F165" i="1"/>
  <c r="E165" i="1"/>
  <c r="C165" i="1"/>
  <c r="F164" i="1"/>
  <c r="G164" i="1" s="1"/>
  <c r="N164" i="1" s="1"/>
  <c r="D164" i="1"/>
  <c r="N163" i="1"/>
  <c r="M163" i="1"/>
  <c r="G163" i="1"/>
  <c r="D163" i="1"/>
  <c r="F162" i="1"/>
  <c r="G162" i="1" s="1"/>
  <c r="D162" i="1"/>
  <c r="F161" i="1"/>
  <c r="D161" i="1"/>
  <c r="E160" i="1"/>
  <c r="D160" i="1"/>
  <c r="C160" i="1"/>
  <c r="F159" i="1"/>
  <c r="G159" i="1" s="1"/>
  <c r="D159" i="1"/>
  <c r="F158" i="1"/>
  <c r="G158" i="1" s="1"/>
  <c r="N158" i="1" s="1"/>
  <c r="D158" i="1"/>
  <c r="G157" i="1"/>
  <c r="D157" i="1"/>
  <c r="M156" i="1"/>
  <c r="H156" i="1"/>
  <c r="F156" i="1"/>
  <c r="G156" i="1" s="1"/>
  <c r="N156" i="1" s="1"/>
  <c r="D156" i="1"/>
  <c r="F155" i="1"/>
  <c r="E155" i="1"/>
  <c r="C155" i="1"/>
  <c r="G154" i="1"/>
  <c r="M154" i="1" s="1"/>
  <c r="D154" i="1"/>
  <c r="G153" i="1"/>
  <c r="F153" i="1"/>
  <c r="D153" i="1"/>
  <c r="F152" i="1"/>
  <c r="G152" i="1" s="1"/>
  <c r="H152" i="1" s="1"/>
  <c r="D152" i="1"/>
  <c r="N151" i="1"/>
  <c r="M151" i="1"/>
  <c r="G151" i="1"/>
  <c r="H151" i="1" s="1"/>
  <c r="D151" i="1"/>
  <c r="M150" i="1"/>
  <c r="H150" i="1"/>
  <c r="G150" i="1"/>
  <c r="N150" i="1" s="1"/>
  <c r="D150" i="1"/>
  <c r="N149" i="1"/>
  <c r="F149" i="1"/>
  <c r="G149" i="1" s="1"/>
  <c r="D149" i="1"/>
  <c r="F148" i="1"/>
  <c r="G148" i="1" s="1"/>
  <c r="D148" i="1"/>
  <c r="G147" i="1"/>
  <c r="N147" i="1" s="1"/>
  <c r="D147" i="1"/>
  <c r="G146" i="1"/>
  <c r="D146" i="1"/>
  <c r="G145" i="1"/>
  <c r="H145" i="1" s="1"/>
  <c r="D145" i="1"/>
  <c r="M144" i="1"/>
  <c r="H144" i="1"/>
  <c r="G144" i="1"/>
  <c r="N144" i="1" s="1"/>
  <c r="D144" i="1"/>
  <c r="N143" i="1"/>
  <c r="M143" i="1"/>
  <c r="G143" i="1"/>
  <c r="H143" i="1" s="1"/>
  <c r="D143" i="1"/>
  <c r="N142" i="1"/>
  <c r="M142" i="1"/>
  <c r="G142" i="1"/>
  <c r="H142" i="1" s="1"/>
  <c r="D142" i="1"/>
  <c r="G141" i="1"/>
  <c r="D141" i="1"/>
  <c r="N140" i="1"/>
  <c r="M140" i="1"/>
  <c r="H140" i="1"/>
  <c r="G140" i="1"/>
  <c r="D140" i="1"/>
  <c r="N139" i="1"/>
  <c r="M139" i="1"/>
  <c r="G139" i="1"/>
  <c r="D139" i="1"/>
  <c r="H139" i="1" s="1"/>
  <c r="G138" i="1"/>
  <c r="D138" i="1"/>
  <c r="N137" i="1"/>
  <c r="M137" i="1"/>
  <c r="H137" i="1"/>
  <c r="G137" i="1"/>
  <c r="D137" i="1"/>
  <c r="G136" i="1"/>
  <c r="N136" i="1" s="1"/>
  <c r="D136" i="1"/>
  <c r="N135" i="1"/>
  <c r="M135" i="1"/>
  <c r="G135" i="1"/>
  <c r="D135" i="1"/>
  <c r="G134" i="1"/>
  <c r="N134" i="1" s="1"/>
  <c r="D134" i="1"/>
  <c r="G133" i="1"/>
  <c r="D133" i="1"/>
  <c r="H133" i="1" s="1"/>
  <c r="N132" i="1"/>
  <c r="M132" i="1"/>
  <c r="H132" i="1"/>
  <c r="G132" i="1"/>
  <c r="D132" i="1"/>
  <c r="N131" i="1"/>
  <c r="M131" i="1"/>
  <c r="H131" i="1"/>
  <c r="G131" i="1"/>
  <c r="D131" i="1"/>
  <c r="N130" i="1"/>
  <c r="G130" i="1"/>
  <c r="M130" i="1" s="1"/>
  <c r="D130" i="1"/>
  <c r="G129" i="1"/>
  <c r="N129" i="1" s="1"/>
  <c r="D129" i="1"/>
  <c r="G128" i="1"/>
  <c r="N128" i="1" s="1"/>
  <c r="D128" i="1"/>
  <c r="G127" i="1"/>
  <c r="N127" i="1" s="1"/>
  <c r="D127" i="1"/>
  <c r="G126" i="1"/>
  <c r="N126" i="1" s="1"/>
  <c r="D126" i="1"/>
  <c r="N125" i="1"/>
  <c r="M125" i="1"/>
  <c r="G125" i="1"/>
  <c r="H125" i="1" s="1"/>
  <c r="D125" i="1"/>
  <c r="G124" i="1"/>
  <c r="H124" i="1" s="1"/>
  <c r="D124" i="1"/>
  <c r="G123" i="1"/>
  <c r="D123" i="1"/>
  <c r="N122" i="1"/>
  <c r="M122" i="1"/>
  <c r="H122" i="1"/>
  <c r="G122" i="1"/>
  <c r="D122" i="1"/>
  <c r="N121" i="1"/>
  <c r="M121" i="1"/>
  <c r="G121" i="1"/>
  <c r="H121" i="1" s="1"/>
  <c r="D121" i="1"/>
  <c r="G120" i="1"/>
  <c r="D120" i="1"/>
  <c r="N119" i="1"/>
  <c r="M119" i="1"/>
  <c r="G119" i="1"/>
  <c r="H119" i="1" s="1"/>
  <c r="D119" i="1"/>
  <c r="F118" i="1"/>
  <c r="G118" i="1" s="1"/>
  <c r="D118" i="1"/>
  <c r="F117" i="1"/>
  <c r="G117" i="1" s="1"/>
  <c r="D117" i="1"/>
  <c r="N116" i="1"/>
  <c r="M116" i="1"/>
  <c r="H116" i="1"/>
  <c r="G116" i="1"/>
  <c r="D116" i="1"/>
  <c r="G115" i="1"/>
  <c r="N115" i="1" s="1"/>
  <c r="D115" i="1"/>
  <c r="N114" i="1"/>
  <c r="M114" i="1"/>
  <c r="G114" i="1"/>
  <c r="D114" i="1"/>
  <c r="F113" i="1"/>
  <c r="G113" i="1" s="1"/>
  <c r="D113" i="1"/>
  <c r="G112" i="1"/>
  <c r="D112" i="1"/>
  <c r="G111" i="1"/>
  <c r="H111" i="1" s="1"/>
  <c r="D111" i="1"/>
  <c r="F110" i="1"/>
  <c r="G110" i="1" s="1"/>
  <c r="D110" i="1"/>
  <c r="E109" i="1"/>
  <c r="D109" i="1"/>
  <c r="C109" i="1"/>
  <c r="E108" i="1"/>
  <c r="E98" i="1" s="1"/>
  <c r="E83" i="1" s="1"/>
  <c r="C108" i="1"/>
  <c r="F107" i="1"/>
  <c r="G107" i="1" s="1"/>
  <c r="D107" i="1"/>
  <c r="N106" i="1"/>
  <c r="M106" i="1"/>
  <c r="G106" i="1"/>
  <c r="D106" i="1"/>
  <c r="M105" i="1"/>
  <c r="G105" i="1"/>
  <c r="N105" i="1" s="1"/>
  <c r="D105" i="1"/>
  <c r="N104" i="1"/>
  <c r="M104" i="1"/>
  <c r="H104" i="1"/>
  <c r="G104" i="1"/>
  <c r="D104" i="1"/>
  <c r="N103" i="1"/>
  <c r="G103" i="1"/>
  <c r="M103" i="1" s="1"/>
  <c r="D103" i="1"/>
  <c r="F102" i="1"/>
  <c r="G102" i="1" s="1"/>
  <c r="N102" i="1" s="1"/>
  <c r="D102" i="1"/>
  <c r="D99" i="1" s="1"/>
  <c r="N101" i="1"/>
  <c r="M101" i="1"/>
  <c r="H101" i="1"/>
  <c r="G101" i="1"/>
  <c r="D101" i="1"/>
  <c r="F100" i="1"/>
  <c r="G100" i="1" s="1"/>
  <c r="D100" i="1"/>
  <c r="C99" i="1"/>
  <c r="C98" i="1" s="1"/>
  <c r="F97" i="1"/>
  <c r="G97" i="1" s="1"/>
  <c r="N97" i="1" s="1"/>
  <c r="D97" i="1"/>
  <c r="F96" i="1"/>
  <c r="G96" i="1" s="1"/>
  <c r="N96" i="1" s="1"/>
  <c r="D96" i="1"/>
  <c r="F95" i="1"/>
  <c r="G95" i="1" s="1"/>
  <c r="D95" i="1"/>
  <c r="G94" i="1"/>
  <c r="N94" i="1" s="1"/>
  <c r="D94" i="1"/>
  <c r="G93" i="1"/>
  <c r="N93" i="1" s="1"/>
  <c r="D93" i="1"/>
  <c r="F92" i="1"/>
  <c r="G92" i="1" s="1"/>
  <c r="D92" i="1"/>
  <c r="G91" i="1"/>
  <c r="N91" i="1" s="1"/>
  <c r="D91" i="1"/>
  <c r="N90" i="1"/>
  <c r="M90" i="1"/>
  <c r="H90" i="1"/>
  <c r="G90" i="1"/>
  <c r="D90" i="1"/>
  <c r="E89" i="1"/>
  <c r="C89" i="1"/>
  <c r="M88" i="1"/>
  <c r="H88" i="1"/>
  <c r="G88" i="1"/>
  <c r="N88" i="1" s="1"/>
  <c r="D88" i="1"/>
  <c r="N87" i="1"/>
  <c r="G87" i="1"/>
  <c r="D87" i="1"/>
  <c r="F86" i="1"/>
  <c r="D86" i="1"/>
  <c r="G85" i="1"/>
  <c r="D85" i="1"/>
  <c r="E84" i="1"/>
  <c r="C84" i="1"/>
  <c r="N82" i="1"/>
  <c r="G82" i="1"/>
  <c r="M82" i="1" s="1"/>
  <c r="D82" i="1"/>
  <c r="F81" i="1"/>
  <c r="G81" i="1" s="1"/>
  <c r="N81" i="1" s="1"/>
  <c r="D81" i="1"/>
  <c r="G80" i="1"/>
  <c r="N80" i="1" s="1"/>
  <c r="D80" i="1"/>
  <c r="D77" i="1" s="1"/>
  <c r="D76" i="1" s="1"/>
  <c r="N79" i="1"/>
  <c r="M79" i="1"/>
  <c r="H79" i="1"/>
  <c r="G79" i="1"/>
  <c r="D79" i="1"/>
  <c r="M78" i="1"/>
  <c r="H78" i="1"/>
  <c r="G78" i="1"/>
  <c r="N78" i="1" s="1"/>
  <c r="D78" i="1"/>
  <c r="F77" i="1"/>
  <c r="F76" i="1" s="1"/>
  <c r="E77" i="1"/>
  <c r="E76" i="1" s="1"/>
  <c r="C77" i="1"/>
  <c r="C76" i="1" s="1"/>
  <c r="G75" i="1"/>
  <c r="D75" i="1"/>
  <c r="G74" i="1"/>
  <c r="H74" i="1" s="1"/>
  <c r="F74" i="1"/>
  <c r="D74" i="1"/>
  <c r="D73" i="1" s="1"/>
  <c r="F73" i="1"/>
  <c r="E73" i="1"/>
  <c r="C73" i="1"/>
  <c r="N72" i="1"/>
  <c r="M72" i="1"/>
  <c r="G72" i="1"/>
  <c r="D72" i="1"/>
  <c r="F71" i="1"/>
  <c r="D71" i="1"/>
  <c r="N70" i="1"/>
  <c r="M70" i="1"/>
  <c r="G70" i="1"/>
  <c r="D70" i="1"/>
  <c r="H69" i="1"/>
  <c r="G69" i="1"/>
  <c r="D69" i="1"/>
  <c r="E68" i="1"/>
  <c r="D68" i="1"/>
  <c r="C68" i="1"/>
  <c r="C62" i="1" s="1"/>
  <c r="G67" i="1"/>
  <c r="N67" i="1" s="1"/>
  <c r="D67" i="1"/>
  <c r="F66" i="1"/>
  <c r="F63" i="1" s="1"/>
  <c r="D66" i="1"/>
  <c r="G65" i="1"/>
  <c r="N65" i="1" s="1"/>
  <c r="D65" i="1"/>
  <c r="D223" i="1" s="1"/>
  <c r="G64" i="1"/>
  <c r="D64" i="1"/>
  <c r="E63" i="1"/>
  <c r="C63" i="1"/>
  <c r="E62" i="1"/>
  <c r="E61" i="1" s="1"/>
  <c r="M60" i="1"/>
  <c r="G60" i="1"/>
  <c r="N60" i="1" s="1"/>
  <c r="D60" i="1"/>
  <c r="H60" i="1" s="1"/>
  <c r="N59" i="1"/>
  <c r="M59" i="1"/>
  <c r="G59" i="1"/>
  <c r="D59" i="1"/>
  <c r="N58" i="1"/>
  <c r="M58" i="1"/>
  <c r="G58" i="1"/>
  <c r="D58" i="1"/>
  <c r="N57" i="1"/>
  <c r="M57" i="1"/>
  <c r="G57" i="1"/>
  <c r="D57" i="1"/>
  <c r="D55" i="1" s="1"/>
  <c r="D54" i="1" s="1"/>
  <c r="G56" i="1"/>
  <c r="N56" i="1" s="1"/>
  <c r="D56" i="1"/>
  <c r="F55" i="1"/>
  <c r="F54" i="1" s="1"/>
  <c r="E55" i="1"/>
  <c r="E54" i="1" s="1"/>
  <c r="C55" i="1"/>
  <c r="C54" i="1"/>
  <c r="G53" i="1"/>
  <c r="N53" i="1" s="1"/>
  <c r="G52" i="1"/>
  <c r="N52" i="1" s="1"/>
  <c r="G51" i="1"/>
  <c r="M51" i="1" s="1"/>
  <c r="D51" i="1"/>
  <c r="N50" i="1"/>
  <c r="M50" i="1"/>
  <c r="G50" i="1"/>
  <c r="H50" i="1" s="1"/>
  <c r="D50" i="1"/>
  <c r="D49" i="1" s="1"/>
  <c r="F49" i="1"/>
  <c r="E49" i="1"/>
  <c r="C49" i="1"/>
  <c r="G48" i="1"/>
  <c r="N48" i="1" s="1"/>
  <c r="D48" i="1"/>
  <c r="N47" i="1"/>
  <c r="M47" i="1"/>
  <c r="H47" i="1"/>
  <c r="G47" i="1"/>
  <c r="D47" i="1"/>
  <c r="M46" i="1"/>
  <c r="H46" i="1"/>
  <c r="G46" i="1"/>
  <c r="N46" i="1" s="1"/>
  <c r="D46" i="1"/>
  <c r="F45" i="1"/>
  <c r="E45" i="1"/>
  <c r="D45" i="1"/>
  <c r="C45" i="1"/>
  <c r="N44" i="1"/>
  <c r="M44" i="1"/>
  <c r="G44" i="1"/>
  <c r="D44" i="1"/>
  <c r="M43" i="1"/>
  <c r="H43" i="1"/>
  <c r="G43" i="1"/>
  <c r="N43" i="1" s="1"/>
  <c r="D43" i="1"/>
  <c r="N42" i="1"/>
  <c r="G42" i="1"/>
  <c r="M42" i="1" s="1"/>
  <c r="D42" i="1"/>
  <c r="N41" i="1"/>
  <c r="M41" i="1"/>
  <c r="G41" i="1"/>
  <c r="D41" i="1"/>
  <c r="F40" i="1"/>
  <c r="G40" i="1" s="1"/>
  <c r="C40" i="1"/>
  <c r="D40" i="1" s="1"/>
  <c r="N39" i="1"/>
  <c r="G39" i="1"/>
  <c r="M39" i="1" s="1"/>
  <c r="D39" i="1"/>
  <c r="G38" i="1"/>
  <c r="N38" i="1" s="1"/>
  <c r="D38" i="1"/>
  <c r="M37" i="1"/>
  <c r="G37" i="1"/>
  <c r="N37" i="1" s="1"/>
  <c r="D37" i="1"/>
  <c r="D36" i="1" s="1"/>
  <c r="G36" i="1"/>
  <c r="H36" i="1" s="1"/>
  <c r="F36" i="1"/>
  <c r="C36" i="1"/>
  <c r="N35" i="1"/>
  <c r="G35" i="1"/>
  <c r="M35" i="1" s="1"/>
  <c r="D35" i="1"/>
  <c r="N34" i="1"/>
  <c r="H34" i="1"/>
  <c r="G34" i="1"/>
  <c r="M34" i="1" s="1"/>
  <c r="D34" i="1"/>
  <c r="D32" i="1" s="1"/>
  <c r="N33" i="1"/>
  <c r="G33" i="1"/>
  <c r="M33" i="1" s="1"/>
  <c r="D33" i="1"/>
  <c r="G32" i="1"/>
  <c r="N32" i="1" s="1"/>
  <c r="F32" i="1"/>
  <c r="C32" i="1"/>
  <c r="M31" i="1"/>
  <c r="H31" i="1"/>
  <c r="G31" i="1"/>
  <c r="N31" i="1" s="1"/>
  <c r="D31" i="1"/>
  <c r="N30" i="1"/>
  <c r="M30" i="1"/>
  <c r="G30" i="1"/>
  <c r="D30" i="1"/>
  <c r="H30" i="1" s="1"/>
  <c r="G29" i="1"/>
  <c r="N29" i="1" s="1"/>
  <c r="F29" i="1"/>
  <c r="C29" i="1"/>
  <c r="F28" i="1"/>
  <c r="F27" i="1" s="1"/>
  <c r="C28" i="1"/>
  <c r="C27" i="1" s="1"/>
  <c r="E27" i="1"/>
  <c r="G26" i="1"/>
  <c r="N26" i="1" s="1"/>
  <c r="D26" i="1"/>
  <c r="N25" i="1"/>
  <c r="M25" i="1"/>
  <c r="H25" i="1"/>
  <c r="G25" i="1"/>
  <c r="D25" i="1"/>
  <c r="M24" i="1"/>
  <c r="G24" i="1"/>
  <c r="N24" i="1" s="1"/>
  <c r="F24" i="1"/>
  <c r="D24" i="1"/>
  <c r="H24" i="1" s="1"/>
  <c r="C24" i="1"/>
  <c r="G23" i="1"/>
  <c r="M23" i="1" s="1"/>
  <c r="D23" i="1"/>
  <c r="N22" i="1"/>
  <c r="M22" i="1"/>
  <c r="G22" i="1"/>
  <c r="D22" i="1"/>
  <c r="F21" i="1"/>
  <c r="E21" i="1"/>
  <c r="C21" i="1"/>
  <c r="D21" i="1" s="1"/>
  <c r="D20" i="1" s="1"/>
  <c r="F20" i="1"/>
  <c r="E20" i="1"/>
  <c r="C20" i="1"/>
  <c r="M19" i="1"/>
  <c r="H19" i="1"/>
  <c r="G19" i="1"/>
  <c r="N19" i="1" s="1"/>
  <c r="D19" i="1"/>
  <c r="M18" i="1"/>
  <c r="G18" i="1"/>
  <c r="D18" i="1"/>
  <c r="D17" i="1" s="1"/>
  <c r="F17" i="1"/>
  <c r="E17" i="1"/>
  <c r="E12" i="1" s="1"/>
  <c r="C17" i="1"/>
  <c r="N16" i="1"/>
  <c r="M16" i="1"/>
  <c r="H16" i="1"/>
  <c r="G16" i="1"/>
  <c r="D16" i="1"/>
  <c r="N15" i="1"/>
  <c r="G15" i="1"/>
  <c r="H15" i="1" s="1"/>
  <c r="D15" i="1"/>
  <c r="D14" i="1" s="1"/>
  <c r="N14" i="1"/>
  <c r="G14" i="1"/>
  <c r="M14" i="1" s="1"/>
  <c r="F14" i="1"/>
  <c r="E14" i="1"/>
  <c r="C14" i="1"/>
  <c r="N13" i="1"/>
  <c r="M13" i="1"/>
  <c r="N118" i="1" l="1"/>
  <c r="M118" i="1"/>
  <c r="H159" i="1"/>
  <c r="N159" i="1"/>
  <c r="M159" i="1"/>
  <c r="M148" i="1"/>
  <c r="H148" i="1"/>
  <c r="N148" i="1"/>
  <c r="F84" i="1"/>
  <c r="N113" i="1"/>
  <c r="H113" i="1"/>
  <c r="M74" i="1"/>
  <c r="G86" i="1"/>
  <c r="M93" i="1"/>
  <c r="G73" i="1"/>
  <c r="N73" i="1" s="1"/>
  <c r="F89" i="1"/>
  <c r="H96" i="1"/>
  <c r="H118" i="1"/>
  <c r="F99" i="1"/>
  <c r="G99" i="1" s="1"/>
  <c r="M99" i="1" s="1"/>
  <c r="G155" i="1"/>
  <c r="M155" i="1" s="1"/>
  <c r="K39" i="3"/>
  <c r="K40" i="3" s="1"/>
  <c r="M96" i="1"/>
  <c r="N74" i="1"/>
  <c r="H14" i="1"/>
  <c r="E194" i="1"/>
  <c r="E11" i="1"/>
  <c r="E10" i="1" s="1"/>
  <c r="H117" i="1"/>
  <c r="M117" i="1"/>
  <c r="N117" i="1"/>
  <c r="C83" i="1"/>
  <c r="N100" i="1"/>
  <c r="M100" i="1"/>
  <c r="H100" i="1"/>
  <c r="N110" i="1"/>
  <c r="G109" i="1"/>
  <c r="M110" i="1"/>
  <c r="H110" i="1"/>
  <c r="F12" i="1"/>
  <c r="H107" i="1"/>
  <c r="M107" i="1"/>
  <c r="N107" i="1"/>
  <c r="D84" i="1"/>
  <c r="N92" i="1"/>
  <c r="M92" i="1"/>
  <c r="H92" i="1"/>
  <c r="N95" i="1"/>
  <c r="M95" i="1"/>
  <c r="H95" i="1"/>
  <c r="M162" i="1"/>
  <c r="N162" i="1"/>
  <c r="H162" i="1"/>
  <c r="N155" i="1"/>
  <c r="N40" i="1"/>
  <c r="M40" i="1"/>
  <c r="H40" i="1"/>
  <c r="H38" i="1"/>
  <c r="M48" i="1"/>
  <c r="H57" i="1"/>
  <c r="H85" i="1"/>
  <c r="M111" i="1"/>
  <c r="M113" i="1"/>
  <c r="M115" i="1"/>
  <c r="M124" i="1"/>
  <c r="H126" i="1"/>
  <c r="H134" i="1"/>
  <c r="M145" i="1"/>
  <c r="N152" i="1"/>
  <c r="M165" i="1"/>
  <c r="M169" i="1"/>
  <c r="M171" i="1"/>
  <c r="H186" i="1"/>
  <c r="N186" i="1"/>
  <c r="M186" i="1"/>
  <c r="G185" i="1"/>
  <c r="L10" i="2"/>
  <c r="G91" i="2"/>
  <c r="N18" i="1"/>
  <c r="N23" i="1"/>
  <c r="M26" i="1"/>
  <c r="D29" i="1"/>
  <c r="D28" i="1" s="1"/>
  <c r="D27" i="1" s="1"/>
  <c r="D12" i="1" s="1"/>
  <c r="H33" i="1"/>
  <c r="M36" i="1"/>
  <c r="M38" i="1"/>
  <c r="G45" i="1"/>
  <c r="M52" i="1"/>
  <c r="M67" i="1"/>
  <c r="G71" i="1"/>
  <c r="F68" i="1"/>
  <c r="F62" i="1" s="1"/>
  <c r="F61" i="1" s="1"/>
  <c r="M85" i="1"/>
  <c r="H103" i="1"/>
  <c r="N111" i="1"/>
  <c r="N124" i="1"/>
  <c r="M126" i="1"/>
  <c r="M134" i="1"/>
  <c r="H136" i="1"/>
  <c r="H138" i="1"/>
  <c r="M138" i="1"/>
  <c r="N145" i="1"/>
  <c r="H149" i="1"/>
  <c r="N154" i="1"/>
  <c r="D155" i="1"/>
  <c r="D108" i="1" s="1"/>
  <c r="D98" i="1" s="1"/>
  <c r="H164" i="1"/>
  <c r="N171" i="1"/>
  <c r="M174" i="1"/>
  <c r="H202" i="1"/>
  <c r="K33" i="2"/>
  <c r="L33" i="2" s="1"/>
  <c r="L7" i="2"/>
  <c r="L64" i="2"/>
  <c r="G103" i="2"/>
  <c r="G120" i="2"/>
  <c r="G121" i="2" s="1"/>
  <c r="L57" i="4"/>
  <c r="M15" i="1"/>
  <c r="H18" i="1"/>
  <c r="H22" i="1"/>
  <c r="N36" i="1"/>
  <c r="H42" i="1"/>
  <c r="D225" i="1"/>
  <c r="M69" i="1"/>
  <c r="N69" i="1"/>
  <c r="G68" i="1"/>
  <c r="G77" i="1"/>
  <c r="N85" i="1"/>
  <c r="H87" i="1"/>
  <c r="M87" i="1"/>
  <c r="M136" i="1"/>
  <c r="N138" i="1"/>
  <c r="M149" i="1"/>
  <c r="M164" i="1"/>
  <c r="N174" i="1"/>
  <c r="N184" i="1"/>
  <c r="H184" i="1"/>
  <c r="M184" i="1"/>
  <c r="M200" i="1"/>
  <c r="N200" i="1"/>
  <c r="N202" i="1"/>
  <c r="L18" i="2"/>
  <c r="L92" i="2"/>
  <c r="I121" i="2"/>
  <c r="I146" i="2" s="1"/>
  <c r="I150" i="2" s="1"/>
  <c r="E146" i="2"/>
  <c r="E150" i="2" s="1"/>
  <c r="L14" i="3"/>
  <c r="L40" i="4"/>
  <c r="L71" i="4"/>
  <c r="M112" i="1"/>
  <c r="N112" i="1"/>
  <c r="M123" i="1"/>
  <c r="N123" i="1"/>
  <c r="H146" i="1"/>
  <c r="M146" i="1"/>
  <c r="M153" i="1"/>
  <c r="N153" i="1"/>
  <c r="H165" i="1"/>
  <c r="N172" i="1"/>
  <c r="M172" i="1"/>
  <c r="H211" i="1"/>
  <c r="G210" i="1"/>
  <c r="N211" i="1"/>
  <c r="M211" i="1"/>
  <c r="K77" i="2"/>
  <c r="L77" i="2" s="1"/>
  <c r="L75" i="2"/>
  <c r="C61" i="1"/>
  <c r="G28" i="1"/>
  <c r="H32" i="1"/>
  <c r="H53" i="1"/>
  <c r="H56" i="1"/>
  <c r="D63" i="1"/>
  <c r="D62" i="1" s="1"/>
  <c r="D61" i="1" s="1"/>
  <c r="H64" i="1"/>
  <c r="G66" i="1"/>
  <c r="G63" i="1" s="1"/>
  <c r="H73" i="1"/>
  <c r="H81" i="1"/>
  <c r="G89" i="1"/>
  <c r="H94" i="1"/>
  <c r="H123" i="1"/>
  <c r="H127" i="1"/>
  <c r="M129" i="1"/>
  <c r="M133" i="1"/>
  <c r="N133" i="1"/>
  <c r="H135" i="1"/>
  <c r="N146" i="1"/>
  <c r="H153" i="1"/>
  <c r="H158" i="1"/>
  <c r="M166" i="1"/>
  <c r="M170" i="1"/>
  <c r="G192" i="1"/>
  <c r="F189" i="1"/>
  <c r="P15" i="5"/>
  <c r="H97" i="1"/>
  <c r="M97" i="1"/>
  <c r="G21" i="1"/>
  <c r="M29" i="1"/>
  <c r="M32" i="1"/>
  <c r="G49" i="1"/>
  <c r="M53" i="1"/>
  <c r="M56" i="1"/>
  <c r="M64" i="1"/>
  <c r="M81" i="1"/>
  <c r="M94" i="1"/>
  <c r="H102" i="1"/>
  <c r="M102" i="1"/>
  <c r="F109" i="1"/>
  <c r="M127" i="1"/>
  <c r="M158" i="1"/>
  <c r="G161" i="1"/>
  <c r="F160" i="1"/>
  <c r="N166" i="1"/>
  <c r="M173" i="1"/>
  <c r="N173" i="1"/>
  <c r="N190" i="1"/>
  <c r="G189" i="1"/>
  <c r="H190" i="1"/>
  <c r="N198" i="1"/>
  <c r="G197" i="1"/>
  <c r="H198" i="1"/>
  <c r="M198" i="1"/>
  <c r="J98" i="4"/>
  <c r="J102" i="4" s="1"/>
  <c r="K60" i="4"/>
  <c r="L60" i="4" s="1"/>
  <c r="E98" i="4"/>
  <c r="E102" i="4" s="1"/>
  <c r="I35" i="5"/>
  <c r="P35" i="5" s="1"/>
  <c r="L44" i="5"/>
  <c r="L48" i="5" s="1"/>
  <c r="N64" i="1"/>
  <c r="H75" i="1"/>
  <c r="M75" i="1"/>
  <c r="N99" i="1"/>
  <c r="H120" i="1"/>
  <c r="M120" i="1"/>
  <c r="M141" i="1"/>
  <c r="N141" i="1"/>
  <c r="D98" i="4"/>
  <c r="D102" i="4" s="1"/>
  <c r="G76" i="4"/>
  <c r="G98" i="4" s="1"/>
  <c r="G102" i="4" s="1"/>
  <c r="L87" i="4"/>
  <c r="D44" i="5"/>
  <c r="D48" i="5" s="1"/>
  <c r="H93" i="1"/>
  <c r="H99" i="1"/>
  <c r="N120" i="1"/>
  <c r="H141" i="1"/>
  <c r="H147" i="1"/>
  <c r="M152" i="1"/>
  <c r="H154" i="1"/>
  <c r="M157" i="1"/>
  <c r="N157" i="1"/>
  <c r="N183" i="1"/>
  <c r="H183" i="1"/>
  <c r="M193" i="1"/>
  <c r="N193" i="1"/>
  <c r="H212" i="1"/>
  <c r="L56" i="2"/>
  <c r="L78" i="2"/>
  <c r="K91" i="2"/>
  <c r="L91" i="2" s="1"/>
  <c r="L89" i="2"/>
  <c r="G144" i="2"/>
  <c r="G146" i="2" s="1"/>
  <c r="G150" i="2" s="1"/>
  <c r="L136" i="2"/>
  <c r="L68" i="4"/>
  <c r="P13" i="5"/>
  <c r="I44" i="5"/>
  <c r="I48" i="5" s="1"/>
  <c r="G43" i="6"/>
  <c r="M43" i="6"/>
  <c r="M48" i="6" s="1"/>
  <c r="N51" i="1"/>
  <c r="N75" i="1"/>
  <c r="H26" i="1"/>
  <c r="G55" i="1"/>
  <c r="M80" i="1"/>
  <c r="L114" i="2"/>
  <c r="F121" i="2"/>
  <c r="F146" i="2" s="1"/>
  <c r="F150" i="2" s="1"/>
  <c r="L38" i="3"/>
  <c r="K21" i="4"/>
  <c r="L21" i="4" s="1"/>
  <c r="H98" i="4"/>
  <c r="H102" i="4" s="1"/>
  <c r="I28" i="5"/>
  <c r="O28" i="5"/>
  <c r="P28" i="5" s="1"/>
  <c r="P20" i="5"/>
  <c r="P30" i="5"/>
  <c r="P42" i="5"/>
  <c r="H43" i="6"/>
  <c r="E44" i="6" s="1"/>
  <c r="H23" i="1"/>
  <c r="M91" i="1"/>
  <c r="C12" i="1"/>
  <c r="H65" i="1"/>
  <c r="M65" i="1"/>
  <c r="D89" i="1"/>
  <c r="H128" i="1"/>
  <c r="M128" i="1"/>
  <c r="M147" i="1"/>
  <c r="H157" i="1"/>
  <c r="M183" i="1"/>
  <c r="D220" i="1"/>
  <c r="N177" i="1"/>
  <c r="H177" i="1"/>
  <c r="G182" i="1"/>
  <c r="F175" i="1"/>
  <c r="H201" i="1"/>
  <c r="K70" i="2"/>
  <c r="L48" i="2"/>
  <c r="L81" i="2"/>
  <c r="L128" i="2"/>
  <c r="L11" i="3"/>
  <c r="L22" i="3"/>
  <c r="C98" i="4"/>
  <c r="C102" i="4" s="1"/>
  <c r="P37" i="5"/>
  <c r="H179" i="1"/>
  <c r="N179" i="1"/>
  <c r="M179" i="1"/>
  <c r="H203" i="1"/>
  <c r="N203" i="1"/>
  <c r="M203" i="1"/>
  <c r="G70" i="2"/>
  <c r="L100" i="2"/>
  <c r="L20" i="4"/>
  <c r="L54" i="4"/>
  <c r="L88" i="4"/>
  <c r="L96" i="4"/>
  <c r="E48" i="6"/>
  <c r="H176" i="1"/>
  <c r="H181" i="1"/>
  <c r="H205" i="1"/>
  <c r="H209" i="1"/>
  <c r="M212" i="1"/>
  <c r="M214" i="1"/>
  <c r="L71" i="2"/>
  <c r="F98" i="4"/>
  <c r="F102" i="4" s="1"/>
  <c r="G208" i="1"/>
  <c r="N212" i="1"/>
  <c r="P36" i="5"/>
  <c r="M207" i="1"/>
  <c r="K103" i="2"/>
  <c r="K120" i="2"/>
  <c r="K97" i="4"/>
  <c r="K98" i="4" s="1"/>
  <c r="O44" i="5"/>
  <c r="F210" i="1"/>
  <c r="F196" i="1" s="1"/>
  <c r="F195" i="1" s="1"/>
  <c r="N42" i="6"/>
  <c r="N43" i="6" s="1"/>
  <c r="H155" i="1" l="1"/>
  <c r="M73" i="1"/>
  <c r="N86" i="1"/>
  <c r="M86" i="1"/>
  <c r="H86" i="1"/>
  <c r="N48" i="6"/>
  <c r="L44" i="6"/>
  <c r="K44" i="6"/>
  <c r="J44" i="6"/>
  <c r="N44" i="6"/>
  <c r="I44" i="6"/>
  <c r="K102" i="4"/>
  <c r="L98" i="4"/>
  <c r="G44" i="6"/>
  <c r="M197" i="1"/>
  <c r="G196" i="1"/>
  <c r="N197" i="1"/>
  <c r="H197" i="1"/>
  <c r="H21" i="1"/>
  <c r="G20" i="1"/>
  <c r="N21" i="1"/>
  <c r="M21" i="1"/>
  <c r="L76" i="4"/>
  <c r="N63" i="1"/>
  <c r="H63" i="1"/>
  <c r="M63" i="1"/>
  <c r="G62" i="1"/>
  <c r="P44" i="5"/>
  <c r="O48" i="5"/>
  <c r="F44" i="6"/>
  <c r="L40" i="3"/>
  <c r="K44" i="3"/>
  <c r="H161" i="1"/>
  <c r="N161" i="1"/>
  <c r="M161" i="1"/>
  <c r="G160" i="1"/>
  <c r="H71" i="1"/>
  <c r="N71" i="1"/>
  <c r="M71" i="1"/>
  <c r="G48" i="6"/>
  <c r="N89" i="1"/>
  <c r="M89" i="1"/>
  <c r="H89" i="1"/>
  <c r="G84" i="1"/>
  <c r="K121" i="2"/>
  <c r="L120" i="2"/>
  <c r="M55" i="1"/>
  <c r="N55" i="1"/>
  <c r="G54" i="1"/>
  <c r="H55" i="1"/>
  <c r="M189" i="1"/>
  <c r="H189" i="1"/>
  <c r="N189" i="1"/>
  <c r="H29" i="1"/>
  <c r="N210" i="1"/>
  <c r="H210" i="1"/>
  <c r="M210" i="1"/>
  <c r="L103" i="2"/>
  <c r="C194" i="1"/>
  <c r="C11" i="1"/>
  <c r="C10" i="1" s="1"/>
  <c r="L144" i="2"/>
  <c r="F108" i="1"/>
  <c r="F98" i="1" s="1"/>
  <c r="F83" i="1" s="1"/>
  <c r="F11" i="1" s="1"/>
  <c r="F10" i="1" s="1"/>
  <c r="G27" i="1"/>
  <c r="M28" i="1"/>
  <c r="H28" i="1"/>
  <c r="N28" i="1"/>
  <c r="H45" i="1"/>
  <c r="N45" i="1"/>
  <c r="M45" i="1"/>
  <c r="L70" i="2"/>
  <c r="N49" i="1"/>
  <c r="H49" i="1"/>
  <c r="M49" i="1"/>
  <c r="M192" i="1"/>
  <c r="H192" i="1"/>
  <c r="N192" i="1"/>
  <c r="N66" i="1"/>
  <c r="M66" i="1"/>
  <c r="H66" i="1"/>
  <c r="H77" i="1"/>
  <c r="M77" i="1"/>
  <c r="G76" i="1"/>
  <c r="N77" i="1"/>
  <c r="M68" i="1"/>
  <c r="N68" i="1"/>
  <c r="H68" i="1"/>
  <c r="M44" i="6"/>
  <c r="O43" i="6"/>
  <c r="N185" i="1"/>
  <c r="H185" i="1"/>
  <c r="M185" i="1"/>
  <c r="H109" i="1"/>
  <c r="M109" i="1"/>
  <c r="N109" i="1"/>
  <c r="G108" i="1"/>
  <c r="D83" i="1"/>
  <c r="D11" i="1" s="1"/>
  <c r="D10" i="1" s="1"/>
  <c r="D44" i="6"/>
  <c r="C44" i="6"/>
  <c r="H48" i="6"/>
  <c r="H44" i="6"/>
  <c r="N208" i="1"/>
  <c r="M208" i="1"/>
  <c r="H208" i="1"/>
  <c r="M182" i="1"/>
  <c r="N182" i="1"/>
  <c r="H182" i="1"/>
  <c r="G175" i="1"/>
  <c r="F194" i="1" l="1"/>
  <c r="D194" i="1"/>
  <c r="H108" i="1"/>
  <c r="M108" i="1"/>
  <c r="N108" i="1"/>
  <c r="G98" i="1"/>
  <c r="N27" i="1"/>
  <c r="H27" i="1"/>
  <c r="M27" i="1"/>
  <c r="M54" i="1"/>
  <c r="N54" i="1"/>
  <c r="H54" i="1"/>
  <c r="M196" i="1"/>
  <c r="G195" i="1"/>
  <c r="N196" i="1"/>
  <c r="H196" i="1"/>
  <c r="H175" i="1"/>
  <c r="N175" i="1"/>
  <c r="M175" i="1"/>
  <c r="L121" i="2"/>
  <c r="K146" i="2"/>
  <c r="H76" i="1"/>
  <c r="M76" i="1"/>
  <c r="N76" i="1"/>
  <c r="H84" i="1"/>
  <c r="M84" i="1"/>
  <c r="N84" i="1"/>
  <c r="N160" i="1"/>
  <c r="M160" i="1"/>
  <c r="H160" i="1"/>
  <c r="H20" i="1"/>
  <c r="M20" i="1"/>
  <c r="N20" i="1"/>
  <c r="G17" i="1"/>
  <c r="N62" i="1"/>
  <c r="M62" i="1"/>
  <c r="G61" i="1"/>
  <c r="H62" i="1"/>
  <c r="N61" i="1" l="1"/>
  <c r="M61" i="1"/>
  <c r="H61" i="1"/>
  <c r="M195" i="1"/>
  <c r="N195" i="1"/>
  <c r="H195" i="1"/>
  <c r="H98" i="1"/>
  <c r="M98" i="1"/>
  <c r="N98" i="1"/>
  <c r="K150" i="2"/>
  <c r="L146" i="2"/>
  <c r="M17" i="1"/>
  <c r="H17" i="1"/>
  <c r="N17" i="1"/>
  <c r="G12" i="1"/>
  <c r="G83" i="1"/>
  <c r="G194" i="1" l="1"/>
  <c r="H12" i="1"/>
  <c r="G11" i="1"/>
  <c r="N12" i="1"/>
  <c r="M12" i="1"/>
  <c r="H83" i="1"/>
  <c r="M83" i="1"/>
  <c r="N83" i="1"/>
  <c r="N11" i="1" l="1"/>
  <c r="M11" i="1"/>
  <c r="H11" i="1"/>
  <c r="G10" i="1"/>
  <c r="M194" i="1"/>
  <c r="N194" i="1"/>
  <c r="H194" i="1"/>
  <c r="M10" i="1" l="1"/>
  <c r="H10" i="1"/>
  <c r="N10" i="1"/>
</calcChain>
</file>

<file path=xl/sharedStrings.xml><?xml version="1.0" encoding="utf-8"?>
<sst xmlns="http://schemas.openxmlformats.org/spreadsheetml/2006/main" count="1309" uniqueCount="805">
  <si>
    <t xml:space="preserve">Mapa I - Receitas Por Classificação Económica                            </t>
  </si>
  <si>
    <t>Orçamento Inicial (OI)</t>
  </si>
  <si>
    <t>Total Orçamento 
Reprogramado (ORP)</t>
  </si>
  <si>
    <t>Execução (EXE)</t>
  </si>
  <si>
    <t>Taxa de 
Execução (EXE/ORP)</t>
  </si>
  <si>
    <t>4º TRIM 
2022</t>
  </si>
  <si>
    <t>Administração
 Direta</t>
  </si>
  <si>
    <t>Fundos e Serviços Autónomos</t>
  </si>
  <si>
    <t>Total Geral</t>
  </si>
  <si>
    <t>Clas.Econ.</t>
  </si>
  <si>
    <t>Designação</t>
  </si>
  <si>
    <t>TOTAL GERAL</t>
  </si>
  <si>
    <t>01 - Receitas</t>
  </si>
  <si>
    <t>01.01</t>
  </si>
  <si>
    <t>Impostos</t>
  </si>
  <si>
    <t>01.01.01</t>
  </si>
  <si>
    <t>Impostos sobre o rendimento (IUR)</t>
  </si>
  <si>
    <t>01.01.01.01</t>
  </si>
  <si>
    <t>Pessoas singulares</t>
  </si>
  <si>
    <t>01.01.01.02</t>
  </si>
  <si>
    <t>Pessoas colectivas</t>
  </si>
  <si>
    <t>01.01.02</t>
  </si>
  <si>
    <t>Outros impostos directos</t>
  </si>
  <si>
    <t>01.01.02.01</t>
  </si>
  <si>
    <t>Tributo Especial Unificado</t>
  </si>
  <si>
    <t>01.01.02.02</t>
  </si>
  <si>
    <t>Taxa de Incêndio</t>
  </si>
  <si>
    <t>01.01.03</t>
  </si>
  <si>
    <t xml:space="preserve">Imposto sobre o Património </t>
  </si>
  <si>
    <t>01.01.03.01</t>
  </si>
  <si>
    <t>Imposto único sobre o património</t>
  </si>
  <si>
    <t>01.01.03.01.01</t>
  </si>
  <si>
    <t>01.01.03.01.02</t>
  </si>
  <si>
    <t>01.01.03.02</t>
  </si>
  <si>
    <t>Outros impostos correntes sobre o património</t>
  </si>
  <si>
    <t>01.01.03.02.01</t>
  </si>
  <si>
    <t>01.01.03.02.02</t>
  </si>
  <si>
    <t>01.01.04</t>
  </si>
  <si>
    <t>Impostos sobre bens e serviços</t>
  </si>
  <si>
    <t>01.01.04.01</t>
  </si>
  <si>
    <t>Sobre bens e serviços</t>
  </si>
  <si>
    <t>01.01.04.01.01</t>
  </si>
  <si>
    <t>Imposto sobre o valor acrescentado (IVA)</t>
  </si>
  <si>
    <t>DGA</t>
  </si>
  <si>
    <t>DGCI</t>
  </si>
  <si>
    <t>01.01.04.02</t>
  </si>
  <si>
    <t>Sobre o consumo</t>
  </si>
  <si>
    <t>01.01.04.02.01</t>
  </si>
  <si>
    <t>Imposto sobre consumos especiais</t>
  </si>
  <si>
    <t>01.01.04.02.02</t>
  </si>
  <si>
    <t>Taxa de tabaco</t>
  </si>
  <si>
    <t>01.01.04.03</t>
  </si>
  <si>
    <t>Impostos cobrados por outras entidades</t>
  </si>
  <si>
    <t>01.01.04.04</t>
  </si>
  <si>
    <t>Impostos diversos sobre serviços</t>
  </si>
  <si>
    <t>01.01.04.04.01</t>
  </si>
  <si>
    <t>Imposto de turismo</t>
  </si>
  <si>
    <t>01.01.04.04.02</t>
  </si>
  <si>
    <t>Contribuição Turistica</t>
  </si>
  <si>
    <t>01.01.04.04.09</t>
  </si>
  <si>
    <t>Outros diversos</t>
  </si>
  <si>
    <t>01.01.04.05</t>
  </si>
  <si>
    <t>Outros impostos</t>
  </si>
  <si>
    <t>01.01.04.05.01</t>
  </si>
  <si>
    <t>Imposto de circulação de veículos automóveis</t>
  </si>
  <si>
    <t>01.01.04.05.02</t>
  </si>
  <si>
    <t>Taxa ecológica</t>
  </si>
  <si>
    <t>01.01.04.05.03</t>
  </si>
  <si>
    <t>Taxa estatística aduaneira</t>
  </si>
  <si>
    <t>01.01.04.06</t>
  </si>
  <si>
    <t>Outros impostos diversos sobre bens e serviços</t>
  </si>
  <si>
    <t>01.01.05</t>
  </si>
  <si>
    <t>Imposto sobre transacções internacionais</t>
  </si>
  <si>
    <t>01.01.05.01</t>
  </si>
  <si>
    <t>Direitos de importação</t>
  </si>
  <si>
    <t>01.01.05.02</t>
  </si>
  <si>
    <t>Taxa comunitária CEDEAO</t>
  </si>
  <si>
    <t>01.01.05.04</t>
  </si>
  <si>
    <t>Serviços de importação – exportação</t>
  </si>
  <si>
    <t>01.01.06</t>
  </si>
  <si>
    <t>01.01.06.01.01</t>
  </si>
  <si>
    <t>Imposto de selo</t>
  </si>
  <si>
    <t>01.01.06.01.02</t>
  </si>
  <si>
    <t>Selo de verba</t>
  </si>
  <si>
    <t>Outros</t>
  </si>
  <si>
    <t>01.01.06.02</t>
  </si>
  <si>
    <t>Imposto especial sobre jogos</t>
  </si>
  <si>
    <t>01.02</t>
  </si>
  <si>
    <t>Segurança Social</t>
  </si>
  <si>
    <t>01.02.01</t>
  </si>
  <si>
    <t>Contribuições para a segurança social</t>
  </si>
  <si>
    <t>01.02.01.01</t>
  </si>
  <si>
    <t>Taxa social única</t>
  </si>
  <si>
    <t>01.02.01.02</t>
  </si>
  <si>
    <t>Contribuições para a Caixa de Aposentações e Pensões</t>
  </si>
  <si>
    <t>01.02.01.03</t>
  </si>
  <si>
    <t>Contribuição para a previdência social</t>
  </si>
  <si>
    <t>01.02.01.04</t>
  </si>
  <si>
    <t>Contrapartidas financeiras de organismos da segurança social Estrangeiras</t>
  </si>
  <si>
    <t>01.02.01.09</t>
  </si>
  <si>
    <t>Outras contribuições</t>
  </si>
  <si>
    <t>01.03</t>
  </si>
  <si>
    <t xml:space="preserve">Transferências </t>
  </si>
  <si>
    <t>01.03.01</t>
  </si>
  <si>
    <t>De Governos estrangeiros</t>
  </si>
  <si>
    <t>01.03.01.01</t>
  </si>
  <si>
    <t>Correntes</t>
  </si>
  <si>
    <t>01.03.01.01.01</t>
  </si>
  <si>
    <t>Ajuda orçamental</t>
  </si>
  <si>
    <t>01.03.01.01.02</t>
  </si>
  <si>
    <t>Ajuda alimentar</t>
  </si>
  <si>
    <t>01.03.01.01.03</t>
  </si>
  <si>
    <t>Donativos directos</t>
  </si>
  <si>
    <t>01.03.01.01.09</t>
  </si>
  <si>
    <t>Outras</t>
  </si>
  <si>
    <t>01.03.01.02</t>
  </si>
  <si>
    <t>Capital</t>
  </si>
  <si>
    <t>01.03.01.02.01</t>
  </si>
  <si>
    <t>01.03.01.02.02</t>
  </si>
  <si>
    <t>01.03.01.02.03</t>
  </si>
  <si>
    <t>01.03.01.02.09</t>
  </si>
  <si>
    <t>01.03.02</t>
  </si>
  <si>
    <t>De Organizações internacionais</t>
  </si>
  <si>
    <t>01.03.02.01</t>
  </si>
  <si>
    <t>01.03.02.02</t>
  </si>
  <si>
    <t>01.03.03</t>
  </si>
  <si>
    <t>Das administrações públicas</t>
  </si>
  <si>
    <t>01.03.03.01</t>
  </si>
  <si>
    <t>01.03.03.01.01</t>
  </si>
  <si>
    <t>Administração Central</t>
  </si>
  <si>
    <t>01.03.03.01.02</t>
  </si>
  <si>
    <t>Administração Local</t>
  </si>
  <si>
    <t>01.03.03.01.03</t>
  </si>
  <si>
    <t>Transferencias Correntes De Fundos E Serviços Autónomos</t>
  </si>
  <si>
    <t>01.03.03.01.09</t>
  </si>
  <si>
    <t>01.03.03.02</t>
  </si>
  <si>
    <t>01.04</t>
  </si>
  <si>
    <t>Outras receitas</t>
  </si>
  <si>
    <t>01.04.01</t>
  </si>
  <si>
    <t xml:space="preserve">Rendimentos de propriedade </t>
  </si>
  <si>
    <t>01.04.01.01</t>
  </si>
  <si>
    <t>Juros</t>
  </si>
  <si>
    <t>01.04.01.02</t>
  </si>
  <si>
    <t>Dividendos</t>
  </si>
  <si>
    <t>01.04.01.03</t>
  </si>
  <si>
    <t>Dividendos de quase sociedades</t>
  </si>
  <si>
    <t>01.04.01.04</t>
  </si>
  <si>
    <t>Receitas provenientes de reservas técnicas</t>
  </si>
  <si>
    <t>01.04.01.05</t>
  </si>
  <si>
    <t>Rendas</t>
  </si>
  <si>
    <t>01.04.01.05.01</t>
  </si>
  <si>
    <t>De concessões aeroportuárias</t>
  </si>
  <si>
    <t>01.04.01.05.02</t>
  </si>
  <si>
    <t>De concessões portuárias</t>
  </si>
  <si>
    <t>01.04.01.05.03</t>
  </si>
  <si>
    <t>De outras concessões</t>
  </si>
  <si>
    <t>01.04.01.05.04</t>
  </si>
  <si>
    <t>De terrenos</t>
  </si>
  <si>
    <t>01.04.01.05.05</t>
  </si>
  <si>
    <t>De habitações</t>
  </si>
  <si>
    <t>01.04.01.05.06</t>
  </si>
  <si>
    <t>De edifícios</t>
  </si>
  <si>
    <t>01.04.01.05.07</t>
  </si>
  <si>
    <t>Outras rendas</t>
  </si>
  <si>
    <t>01.04.01.05.09</t>
  </si>
  <si>
    <t>Outros rendimentos de propriedade</t>
  </si>
  <si>
    <t>01.04.02</t>
  </si>
  <si>
    <t>Venda de bens e serviços</t>
  </si>
  <si>
    <t>01.04.02.01</t>
  </si>
  <si>
    <t>Venda de bens correntes</t>
  </si>
  <si>
    <t>01.04.02.01.01</t>
  </si>
  <si>
    <t>Mercadorias</t>
  </si>
  <si>
    <t>01.04.02.01.02</t>
  </si>
  <si>
    <t>Bens inutilizados</t>
  </si>
  <si>
    <t>01.04.02.01.03</t>
  </si>
  <si>
    <t>Publicações e impressos</t>
  </si>
  <si>
    <t>01.04.02.01.04</t>
  </si>
  <si>
    <t>Bens e resíduos e materiais recuperados</t>
  </si>
  <si>
    <t>01.04.02.01.05</t>
  </si>
  <si>
    <t>Embalagens e vasilhame</t>
  </si>
  <si>
    <t>01.04.02.01.06</t>
  </si>
  <si>
    <t>Venda de medicamentos</t>
  </si>
  <si>
    <t>01.04.02.01.07</t>
  </si>
  <si>
    <t>Venda de água</t>
  </si>
  <si>
    <t>01.04.02.01.09</t>
  </si>
  <si>
    <t>01.04.02.02</t>
  </si>
  <si>
    <t>Taxas de Prestação de Serviços</t>
  </si>
  <si>
    <t>01.04.02.02.01</t>
  </si>
  <si>
    <t>Prestação de serviços</t>
  </si>
  <si>
    <t>01.04.02.02.01.00.01</t>
  </si>
  <si>
    <t>Taxas de serviços de passaportes</t>
  </si>
  <si>
    <t>01.04.02.02.01.00.02</t>
  </si>
  <si>
    <t>Taxas de serviços agrícolas e pecuários</t>
  </si>
  <si>
    <t>01.04.02.02.01.00.03</t>
  </si>
  <si>
    <t>Taxas de serviços de sanidade</t>
  </si>
  <si>
    <t>01.04.02.02.01.00.04</t>
  </si>
  <si>
    <t>Taxas de serviços policiais</t>
  </si>
  <si>
    <t>01.04.02.02.01.00.05</t>
  </si>
  <si>
    <t>Taxas de serviços de viação</t>
  </si>
  <si>
    <t>01.04.02.02.01.00.06</t>
  </si>
  <si>
    <t>Taxa de serviço de manutenção rodoviária</t>
  </si>
  <si>
    <t>01.04.02.02.01.00.07</t>
  </si>
  <si>
    <t>Taxas de serviços de comércio</t>
  </si>
  <si>
    <t>01.04.02.02.01.00.08</t>
  </si>
  <si>
    <t>Taxas de exploração de água</t>
  </si>
  <si>
    <t>01.04.02.02.01.00.09</t>
  </si>
  <si>
    <t>Taxas de serviços de secretaria</t>
  </si>
  <si>
    <t>01.04.02.02.01.01.00</t>
  </si>
  <si>
    <t>Taxas de licenças de loteamento, de execução de obras de particulares, da utilização da via pública por motivos de obras e de utilização de edificios</t>
  </si>
  <si>
    <t>01.04.02.02.01.01.01</t>
  </si>
  <si>
    <t>Taxas de construção, manutenção ou reforço de infraestrutura urbanisticas e de saneamento</t>
  </si>
  <si>
    <t>01.04.02.02.01.01.02</t>
  </si>
  <si>
    <t>Taxas de ocupação do dominio público e aproveitamento dos bens utilização</t>
  </si>
  <si>
    <t>01.04.02.02.01.01.03</t>
  </si>
  <si>
    <t>Taxa de ocupação e utilização de locais reservados nos mercados e feiras</t>
  </si>
  <si>
    <t>01.04.02.02.01.01.04</t>
  </si>
  <si>
    <t>Taxa de aferição de pesos, medidas e aparelhos de medição</t>
  </si>
  <si>
    <t>01.04.02.02.01.01.05</t>
  </si>
  <si>
    <t>Taxa de estacionamento de veículos em parques ou outros locais a esse fim destinado</t>
  </si>
  <si>
    <t>01.04.02.02.01.01.06</t>
  </si>
  <si>
    <t>Taxa de licenciamento de sanitários das instalações</t>
  </si>
  <si>
    <t>01.04.02.02.01.02.05</t>
  </si>
  <si>
    <t>Taxa pela extracção de materiais inertes em explorações particulares a céu aberto</t>
  </si>
  <si>
    <t>01.04.02.02.01.03.04</t>
  </si>
  <si>
    <t>Taxa pela emissão de outras licenças não previstas nas rubricas anteriores</t>
  </si>
  <si>
    <t>01.04.02.02.01.04</t>
  </si>
  <si>
    <t>Taxa De Segurança Aeroportuária</t>
  </si>
  <si>
    <t>01.04.02.02.01.07</t>
  </si>
  <si>
    <t>Taxa Turistico</t>
  </si>
  <si>
    <t>01.04.02.02.01.01.07</t>
  </si>
  <si>
    <t>Taxa de serviços de publicidade com fins comerciais</t>
  </si>
  <si>
    <t>01.04.02.02.01.01.08</t>
  </si>
  <si>
    <t>Taxa de autorização de venda ambulante nas vias e recintos públicos</t>
  </si>
  <si>
    <t>01.04.02.02.01.01.09</t>
  </si>
  <si>
    <t>Taxa de serviço de enterramento, concessão de terrenos e uso de jazigos, de ossários e de outras instalações em cemiterio municipais</t>
  </si>
  <si>
    <t>01.04.02.02.01.02.00</t>
  </si>
  <si>
    <t>Taxa de registro e licenças de caes</t>
  </si>
  <si>
    <t>01.04.02.02.01.02.01</t>
  </si>
  <si>
    <t>Taxa pela utilização de matadouros e talhos municipais</t>
  </si>
  <si>
    <t>01.04.02.02.01.02.02</t>
  </si>
  <si>
    <t>Taxa pela utilização de quaisquer instalações destinadas ao conforto, comodidade ou recreio público</t>
  </si>
  <si>
    <t>01.04.02.02.01.02.03</t>
  </si>
  <si>
    <t>Taxa de comparticipação dos proprietários de solos urbanos nos custos da urbanização</t>
  </si>
  <si>
    <t>01.04.02.02.01.02.04</t>
  </si>
  <si>
    <t>Taxa pela comparticipação dos proprietários de imoveis em areas urbanizadas nos custos de conservação dos espaços públicos</t>
  </si>
  <si>
    <t>01.04.02.02.01.02.06</t>
  </si>
  <si>
    <t>Taxa pela concessão de licenças de obras no solo e subsolo do dominio público municipal</t>
  </si>
  <si>
    <t>01.04.02.02.01.02.07</t>
  </si>
  <si>
    <t>Taxa pela ocupação ou utilização do solo, subsolo e espaço aereo de dominio municipal</t>
  </si>
  <si>
    <t>01.04.02.02.01.02.08</t>
  </si>
  <si>
    <t>Taxa pelo aproveitamento dos bens de utilidade pública situados no solo, subsolo e espaço aereo do dominio municipal</t>
  </si>
  <si>
    <t>01.04.02.02.01.02.09</t>
  </si>
  <si>
    <t>Taxa pela instalação de antenas parabólicas</t>
  </si>
  <si>
    <t>01.04.02.02.01.03.00</t>
  </si>
  <si>
    <t>Taxa pela instalação de antenas de operadores de telecomunicação moveis</t>
  </si>
  <si>
    <t>01.04.02.02.01.03.01</t>
  </si>
  <si>
    <t>Taxa pela prestação de serviços ao público por unidades organicos, funcionarios ou agente</t>
  </si>
  <si>
    <t>01.04.02.02.01.03.02</t>
  </si>
  <si>
    <t>Taxa pela conservação e tratamento de esgotos</t>
  </si>
  <si>
    <t>01.04.02.02.01.03.03</t>
  </si>
  <si>
    <t>Taxa de serviço de licenciamento de alambiques</t>
  </si>
  <si>
    <t>01.04.02.02.01.08</t>
  </si>
  <si>
    <t>Taxa De Compensação Equitativa Pela Cópia Privada</t>
  </si>
  <si>
    <t>01.04.02.02.01.09.09</t>
  </si>
  <si>
    <t>Outras taxas diversas</t>
  </si>
  <si>
    <t>01.04.02.02.01.10</t>
  </si>
  <si>
    <t xml:space="preserve">Taxa De Segurança Maritima  </t>
  </si>
  <si>
    <t>01.04.02.02.01.11</t>
  </si>
  <si>
    <t>Taxa Específica sobre Tabaco</t>
  </si>
  <si>
    <t>01.04.02.02.01.12</t>
  </si>
  <si>
    <t>Taxa de Serviço de Título de Residência de Estrangeiro</t>
  </si>
  <si>
    <t>01.04.02.02.01.13</t>
  </si>
  <si>
    <t>Taxa de Vistoria de Abertura e Renovação</t>
  </si>
  <si>
    <t>01.04.02.02.01.14</t>
  </si>
  <si>
    <t>Declaração ou Emissão de  Títulos</t>
  </si>
  <si>
    <t>01.04.02.02.01.17</t>
  </si>
  <si>
    <t>Taxa de Licença de Uso e Porte de Armas</t>
  </si>
  <si>
    <t>01.04.02.02.02</t>
  </si>
  <si>
    <t>Emolumentos e custas</t>
  </si>
  <si>
    <t>01.04.02.02.02.01</t>
  </si>
  <si>
    <t>Emolumentos de portos e capitanias</t>
  </si>
  <si>
    <t>01.04.02.02.02.02</t>
  </si>
  <si>
    <t>Emolumentos judiciais</t>
  </si>
  <si>
    <t>01.04.02.02.02.03</t>
  </si>
  <si>
    <t>Emolumentos dos registos e notariado</t>
  </si>
  <si>
    <t>01.04.02.02.02.09</t>
  </si>
  <si>
    <t>Outros emolumentos e custas</t>
  </si>
  <si>
    <t>01.04.02.03</t>
  </si>
  <si>
    <t>Taxas de outros serviços</t>
  </si>
  <si>
    <t>01.04.02.03.01</t>
  </si>
  <si>
    <t>Serviços medico hospitalares</t>
  </si>
  <si>
    <t>01.04.02.03.02</t>
  </si>
  <si>
    <t>Serviços das oficinas do Estado</t>
  </si>
  <si>
    <t>01.04.02.03.03</t>
  </si>
  <si>
    <t>Serviços dos recursos agro-florestais</t>
  </si>
  <si>
    <t>01.04.02.03.09</t>
  </si>
  <si>
    <t>01.04.02.04</t>
  </si>
  <si>
    <t>Emolumentos pessoais</t>
  </si>
  <si>
    <t>01.04.02.04.01</t>
  </si>
  <si>
    <t>Serviços de portos e capitania</t>
  </si>
  <si>
    <t>01.04.02.04.02</t>
  </si>
  <si>
    <t>Serviços de justiça</t>
  </si>
  <si>
    <t>01.04.02.04.03</t>
  </si>
  <si>
    <t>Serviços dos registos e notariado</t>
  </si>
  <si>
    <t>01.04.02.04.04</t>
  </si>
  <si>
    <t>Serviços judiciais do contencioso aduaneiro</t>
  </si>
  <si>
    <t>01.04.02.04.05</t>
  </si>
  <si>
    <t>Custas judiciais</t>
  </si>
  <si>
    <t>01.04.02.04.06</t>
  </si>
  <si>
    <t>Serviços aduaneiros e guarda-fiscal</t>
  </si>
  <si>
    <t>01.04.02.04.07</t>
  </si>
  <si>
    <t>Serviços de administração financeira</t>
  </si>
  <si>
    <t>01.04.02.04.08</t>
  </si>
  <si>
    <t>Serviços de polícia e fronteiras</t>
  </si>
  <si>
    <t>01.04.02.04.09</t>
  </si>
  <si>
    <t>Serviços diversos</t>
  </si>
  <si>
    <t>01.04.03</t>
  </si>
  <si>
    <t>Multas e outras penalidades</t>
  </si>
  <si>
    <t>01.04.03.01</t>
  </si>
  <si>
    <t>Multas por infracções ao código da estrada</t>
  </si>
  <si>
    <t>01.04.03.02</t>
  </si>
  <si>
    <t>Multas por proibição de entrada de menores em locais de diversão nocturna</t>
  </si>
  <si>
    <t>01.04.03.03</t>
  </si>
  <si>
    <t>Multas aplicadas pelos tribunais nos processos fiscais e aduaneiros</t>
  </si>
  <si>
    <t>01.04.03.04</t>
  </si>
  <si>
    <t>Taxa de relaxe</t>
  </si>
  <si>
    <t>01.04.03.05</t>
  </si>
  <si>
    <t>Multas por infracções ao código de posturas municipais</t>
  </si>
  <si>
    <t>01.04.03.06</t>
  </si>
  <si>
    <t>Juros de mora</t>
  </si>
  <si>
    <t>01.04.03.07</t>
  </si>
  <si>
    <t>01.04.03.08</t>
  </si>
  <si>
    <t>Coimas</t>
  </si>
  <si>
    <t>01.04.03.09</t>
  </si>
  <si>
    <t>01.04.04</t>
  </si>
  <si>
    <t>Outras Transferências</t>
  </si>
  <si>
    <t>01.04.04.01</t>
  </si>
  <si>
    <t>01.04.04.02</t>
  </si>
  <si>
    <t>01.04.04.03</t>
  </si>
  <si>
    <t>Serviços consulares</t>
  </si>
  <si>
    <t>01.04.05</t>
  </si>
  <si>
    <t>Outras receitas diversas e não especificadas</t>
  </si>
  <si>
    <t>01.04.05.01</t>
  </si>
  <si>
    <t>Receitas do totoloto nacional</t>
  </si>
  <si>
    <t>01.04.05.02</t>
  </si>
  <si>
    <t>Reposições não abatidas nos pagamentos</t>
  </si>
  <si>
    <t>01.04.05.03</t>
  </si>
  <si>
    <t>Devoluções</t>
  </si>
  <si>
    <t>01.04.05.09</t>
  </si>
  <si>
    <t>Outras receitas diversas não especificadas</t>
  </si>
  <si>
    <t>Ativos Não Financeiros</t>
  </si>
  <si>
    <t>03.01</t>
  </si>
  <si>
    <t>Activos Não Financeiros</t>
  </si>
  <si>
    <t>03.01.01</t>
  </si>
  <si>
    <t>Activos Fixos</t>
  </si>
  <si>
    <t>03.01.01.01.01.01.02</t>
  </si>
  <si>
    <t>Residências Civis - Vendas</t>
  </si>
  <si>
    <t>03.01.01.01.01.02.02</t>
  </si>
  <si>
    <t>Residências Militares - Vendas</t>
  </si>
  <si>
    <t>03.01.01.01.06.02</t>
  </si>
  <si>
    <t>Outras Construções - Vendas</t>
  </si>
  <si>
    <t>03.01.01.02.01.01.02</t>
  </si>
  <si>
    <t>Viaturas Ligeiras de Passageiros - Vendas</t>
  </si>
  <si>
    <t>03.01.01.02.01.06.02</t>
  </si>
  <si>
    <t>Motos e Motociclos - Vendas</t>
  </si>
  <si>
    <t>03.01.01.02.01.07.02</t>
  </si>
  <si>
    <t>Barcos - Vendas</t>
  </si>
  <si>
    <t>03.01.01.02.01.08.02</t>
  </si>
  <si>
    <t>Aviões - Vendas</t>
  </si>
  <si>
    <t>03.01.01.02.01.09.02</t>
  </si>
  <si>
    <t>Outros Materiais de Transporte - Vendas</t>
  </si>
  <si>
    <t>03.01.01.02.03.02</t>
  </si>
  <si>
    <t>Equipamento Administrativo - Vendas</t>
  </si>
  <si>
    <t>03.01.01.02.04.02</t>
  </si>
  <si>
    <t>Outra Maquinaria e Equipamento - Vendas</t>
  </si>
  <si>
    <t>03.01.02</t>
  </si>
  <si>
    <t xml:space="preserve">Existências </t>
  </si>
  <si>
    <t>03.01.02.02.04.02</t>
  </si>
  <si>
    <t>Mercadorias - Vendas</t>
  </si>
  <si>
    <t>03.01.03</t>
  </si>
  <si>
    <t>Valores</t>
  </si>
  <si>
    <t>03.01.03.02</t>
  </si>
  <si>
    <t>Valores - Vendas</t>
  </si>
  <si>
    <t>03.01.04</t>
  </si>
  <si>
    <t>Recursos naturais</t>
  </si>
  <si>
    <t>03.01.04.01.01.02</t>
  </si>
  <si>
    <t>Terrenos Do Domínio Público - Vendas</t>
  </si>
  <si>
    <t>03.01.04.04.01.02</t>
  </si>
  <si>
    <t>Propriedade Industrial E Outros Direito-Vendas</t>
  </si>
  <si>
    <t>03.01.04.01.02.02</t>
  </si>
  <si>
    <t>Terrenos Do Domínio Privado - Vendas</t>
  </si>
  <si>
    <t>Transferências/Donativos de Governos Estrangeiros</t>
  </si>
  <si>
    <t>Orçamento Inicial</t>
  </si>
  <si>
    <t>Orçamento Atual</t>
  </si>
  <si>
    <t>Execução</t>
  </si>
  <si>
    <t>Ajuda Orçamental entrada no Tesouro</t>
  </si>
  <si>
    <t>AJO_Luxemburgo</t>
  </si>
  <si>
    <t>União Europeia</t>
  </si>
  <si>
    <t xml:space="preserve">Ajuda alimentar entrado no Tesouro </t>
  </si>
  <si>
    <t xml:space="preserve">  Japão</t>
  </si>
  <si>
    <t>Donativos Diretos</t>
  </si>
  <si>
    <t xml:space="preserve"> GE _Pnud</t>
  </si>
  <si>
    <t xml:space="preserve"> GE- Luxembrugo</t>
  </si>
  <si>
    <t xml:space="preserve"> GE- Nações Unidas</t>
  </si>
  <si>
    <t xml:space="preserve"> GE_ África Ocidental</t>
  </si>
  <si>
    <t xml:space="preserve"> GE_ Portugal</t>
  </si>
  <si>
    <t>GE_OOAS</t>
  </si>
  <si>
    <t xml:space="preserve"> Receita - Donativos Directos</t>
  </si>
  <si>
    <t>Outras Transferências Correntes de Governos Estrangeiros</t>
  </si>
  <si>
    <t>Total</t>
  </si>
  <si>
    <t>Mapa II - Despesas por Natureza do Programa segundo a Classificação Económica</t>
  </si>
  <si>
    <t>Total Orçamento Inicial (OI)</t>
  </si>
  <si>
    <t>Orçamento Reprogramado (ORP)</t>
  </si>
  <si>
    <t>Taxa de Execução (EXE/ORP)</t>
  </si>
  <si>
    <t>Programa de Investimento</t>
  </si>
  <si>
    <t>Programa Finalístico</t>
  </si>
  <si>
    <t>Programa de Gestão e Apoio Administrativo</t>
  </si>
  <si>
    <t>02.01-Despesas com pessoal</t>
  </si>
  <si>
    <t>02.01.01.01.01-Pessoal Dos Quadros Especiais</t>
  </si>
  <si>
    <t>02.01.01.01.02-Pessoal Do Quadro</t>
  </si>
  <si>
    <t>02.01.01.01.03-Pessoal Contratado</t>
  </si>
  <si>
    <t>02.01.01.01.04-Pessoal Em Regime De Avença</t>
  </si>
  <si>
    <t>02.01.01.01.09-Pessoal Em Qualquer Outra Situação</t>
  </si>
  <si>
    <t>02.01.01.02.01-Gratificações Permanentes</t>
  </si>
  <si>
    <t>02.01.01.02.02-Subsídios Permanentes</t>
  </si>
  <si>
    <t>02.01.01.02.03-Despesas De Representação</t>
  </si>
  <si>
    <t>02.01.01.02.04-Gratificações Eventuais</t>
  </si>
  <si>
    <t>02.01.01.02.05-Horas Extraordinárias</t>
  </si>
  <si>
    <t>02.01.01.02.06-Alimentação E Alojamento</t>
  </si>
  <si>
    <t>02.01.01.02.07-Formação</t>
  </si>
  <si>
    <t>02.01.01.02.08-Subsídio De Instalação</t>
  </si>
  <si>
    <t>02.01.01.02.09-Outros Suplementos E Abonos</t>
  </si>
  <si>
    <t>02.01.01.03.01-Aumentos Salariais</t>
  </si>
  <si>
    <t>02.01.01.03.02.01-Recrutamentos E Nomeações</t>
  </si>
  <si>
    <t>02.01.01.03.02.02-Recrutamentos E Nomeações Em Curso</t>
  </si>
  <si>
    <t>02.01.01.03.03-Progressões</t>
  </si>
  <si>
    <t>02.01.01.03.04-Reclassificações</t>
  </si>
  <si>
    <t>02.01.01.03.05-Reingressos</t>
  </si>
  <si>
    <t>02.01.01.03.06-Promoções</t>
  </si>
  <si>
    <t>02.01.02.01.01-Contribuições Para A Segurança Social</t>
  </si>
  <si>
    <t>02.01.02.01.02-Encargos Com A Saúde</t>
  </si>
  <si>
    <t>02.01.02.01.03-Abono De Família</t>
  </si>
  <si>
    <t>02.01.02.01.04-Seguros De Acidentes No Trabalho</t>
  </si>
  <si>
    <t>02.01.02.01.09-Encargos Diversos De Segurança Social</t>
  </si>
  <si>
    <t>02.01-Despesas com pessoal Total</t>
  </si>
  <si>
    <t>02.02-Aquisição de bens e serviços</t>
  </si>
  <si>
    <t>02.02.01.00.01-Matérias Primas E Subsidiárias</t>
  </si>
  <si>
    <t>02.02.01.00.02-Medicamentos</t>
  </si>
  <si>
    <t>02.02.01.00.03-Produtos Alimentares</t>
  </si>
  <si>
    <t>02.02.01.00.04-Roupa  Vestuário E Calçado</t>
  </si>
  <si>
    <t>02.02.01.00.05-Material De Escritório</t>
  </si>
  <si>
    <t>02.02.01.00.06-Material De Consumo Clínico</t>
  </si>
  <si>
    <t>02.02.01.00.07-Munições  Explosivos E Outro Mat Militar</t>
  </si>
  <si>
    <t>02.02.01.00.08-Material De Educação, Cultura E Recreio</t>
  </si>
  <si>
    <t>02.02.01.00.09-Material De Transporte - Peças</t>
  </si>
  <si>
    <t>02.02.01.01.00-Livros E Documentação Técnica</t>
  </si>
  <si>
    <t>02.02.01.01.01-Artigos Honoríficos E De Decoração</t>
  </si>
  <si>
    <t>02.02.01.01.02-Combustíveis E Lubrificantes</t>
  </si>
  <si>
    <t>02.02.01.01.03-Material De Limpeza, Higiene E Conforto</t>
  </si>
  <si>
    <t>02.02.01.01.04-Material De Conservação E Reparação</t>
  </si>
  <si>
    <t>02.02.01.01.05-Publicidade Dos Atos E Decisões Administrativas</t>
  </si>
  <si>
    <t>02.02.01.01.07-Materiais De Publicidade E Propaganda</t>
  </si>
  <si>
    <t>02.02.01.09.09-Outros Bens</t>
  </si>
  <si>
    <t>02.02.02.00.01-Rendas E Alugueres</t>
  </si>
  <si>
    <t>02.02.02.00.02-Conservação E Reparação De Bens</t>
  </si>
  <si>
    <t>02.02.02.00.03-Comunicações</t>
  </si>
  <si>
    <t>02.02.02.00.04-Transportes</t>
  </si>
  <si>
    <t>02.02.02.00.05-Água</t>
  </si>
  <si>
    <t>02.02.02.00.06-Energia Elétrica</t>
  </si>
  <si>
    <t>02.02.02.00.07-Publicidade E Propaganda</t>
  </si>
  <si>
    <t>02.02.02.00.08-Representação Dos Serviços</t>
  </si>
  <si>
    <t>02.02.02.00.09-Deslocação E Estadas</t>
  </si>
  <si>
    <t>02.02.02.01.00-Vigilância E Segurança</t>
  </si>
  <si>
    <t>02.02.02.01.01-Limpeza  Higiene E Conforto</t>
  </si>
  <si>
    <t>02.02.02.01.02-Honorários</t>
  </si>
  <si>
    <t>02.02.02.01.03.01-Assistência Técnica - Residentes</t>
  </si>
  <si>
    <t>02.02.02.01.03.02-Assistência Técnica - Não Residentes</t>
  </si>
  <si>
    <t>02.02.02.01.04-Outros Encargos Da Dívida</t>
  </si>
  <si>
    <t>02.02.02.01.05-Comissões E Serviços Financeiros</t>
  </si>
  <si>
    <t>02.02.02.09.01-Formação</t>
  </si>
  <si>
    <t>02.02.02.09.02-Seminários, Exposições E Similares</t>
  </si>
  <si>
    <t>02.02.02.09.09-Outros Serviços</t>
  </si>
  <si>
    <t>02.02-Aquisição de bens e serviços Total</t>
  </si>
  <si>
    <t>02.04-Juros e outros encargos</t>
  </si>
  <si>
    <t>02.04.01-Juros da dívida externa</t>
  </si>
  <si>
    <t>02.04.02-Juros Da Dívida Interna</t>
  </si>
  <si>
    <t>02.04.03-Outros encargos</t>
  </si>
  <si>
    <t>02.04-Juros e outros encargos Total</t>
  </si>
  <si>
    <t>02.05-Subsidíos</t>
  </si>
  <si>
    <t>02.05.01.01-Subsidíos Empresas Públicas Não Financeiras</t>
  </si>
  <si>
    <t>02.05.02.01-Subsidíos A Empresas Privadas Não Financeiras</t>
  </si>
  <si>
    <t>02.05-Subsidíos Total</t>
  </si>
  <si>
    <t>02.06-Transferências</t>
  </si>
  <si>
    <t>02.06.01.01-Transferências Correntes</t>
  </si>
  <si>
    <t>02.06.01.09.01-Outros Transferências Correntes</t>
  </si>
  <si>
    <t>02.06.01.09.03-Id Outros Transferências</t>
  </si>
  <si>
    <t>02.06.02.01.01-Quotas A Organismos Internacionais Correntes</t>
  </si>
  <si>
    <t>02.06.02.01.09-Outros Organismos Internacionais - Correntes</t>
  </si>
  <si>
    <t>02.06.03.01.01-Fundos E Serviços Autónomos Corrente</t>
  </si>
  <si>
    <t>02.06.03.01.02-Municipios Corrente</t>
  </si>
  <si>
    <t>02.06.03.01.03-Embaixadas E Serviços Consulares Corrente</t>
  </si>
  <si>
    <t>02.06.03.01.09-Outras Transferências Administrações Públicas Corr</t>
  </si>
  <si>
    <t>02.06.03.02.01-Fundos E Serviços Autónomos Capital</t>
  </si>
  <si>
    <t>02.06.03.02.02-Municípios Capital</t>
  </si>
  <si>
    <t>02.06.03.02.09-Outras Transferencias A Administração Pública De Capital</t>
  </si>
  <si>
    <t>02.06.09.02.09-Outras Transferencias</t>
  </si>
  <si>
    <t>02.06-Transferências Total</t>
  </si>
  <si>
    <t>02.07-Benefícios Sociais</t>
  </si>
  <si>
    <t>02.07.01.01.01-Pensões de aposentação</t>
  </si>
  <si>
    <t>02.07.01.01.02-Pensões de sobrevivência</t>
  </si>
  <si>
    <t>02.07.01.01.03-Pensões do regime não contributivo</t>
  </si>
  <si>
    <t>02.07.01.01.04-Pensões de reserva</t>
  </si>
  <si>
    <t>02.07.01.01.05-Pensões de ex-Presidentes</t>
  </si>
  <si>
    <t>02.07.01.01.08-Pensões De Invalidez</t>
  </si>
  <si>
    <t>02.07.01.01.09-Pensões De Velhice</t>
  </si>
  <si>
    <t>02.07.01.02-Benefícios sociais em espécie</t>
  </si>
  <si>
    <t>02.07.02.01.03-Evacuação De Doentes</t>
  </si>
  <si>
    <t>02.07.02.01.09-Outros Benefícios Sociais Em Numerário</t>
  </si>
  <si>
    <t>02.07.02.02-Benefícios Sociais Em Espécie</t>
  </si>
  <si>
    <t>02.07-Benefícios Sociais Total</t>
  </si>
  <si>
    <t>02.08-Outras Despesas</t>
  </si>
  <si>
    <t>02.08.01-Seguros</t>
  </si>
  <si>
    <t>02.08.02.01.01-Transferências A Instituições Sem Fins Lucrativos</t>
  </si>
  <si>
    <t>02.08.02.01.02-Bolsas De Estudo E Outros Benefícios Educacionais</t>
  </si>
  <si>
    <t>02.08.02.01.08-Outras Despesas Diversas Provisionais</t>
  </si>
  <si>
    <t>02.08.02.01.09-Id Outras Correntes</t>
  </si>
  <si>
    <t>02.08.02.02.04-Transferências De Capital  Para As Famílias</t>
  </si>
  <si>
    <t>02.08.02.02.05-Bonificação De Juros</t>
  </si>
  <si>
    <t>02.08.02.02.09-Id Outras Capital</t>
  </si>
  <si>
    <t>02.08.03-Partidos Políticos</t>
  </si>
  <si>
    <t>02.08.04-Organizações Não Governamentais</t>
  </si>
  <si>
    <t>02.08.05.01-Restituições Iur</t>
  </si>
  <si>
    <t>02.08.05.02-Restituições Iva</t>
  </si>
  <si>
    <t>02.08.05.99-Outras Restituições</t>
  </si>
  <si>
    <t>02.08.06-Indemnizações</t>
  </si>
  <si>
    <t>02.08.07-Outras Despesas Residual</t>
  </si>
  <si>
    <t>02.08.08-Dotação Provisional</t>
  </si>
  <si>
    <t>02.08-Outras Despesas Total</t>
  </si>
  <si>
    <t>02-Despesas Total</t>
  </si>
  <si>
    <t>03.01-Activos Não Financeiros</t>
  </si>
  <si>
    <t>03.01.01.01.01.01.01-Residências Civis - Aquisições</t>
  </si>
  <si>
    <t>03.01.01.01.02.01-Edifícios Não Residenciais - Aquisições</t>
  </si>
  <si>
    <t>03.01.01.01.03.01-Edifícios Para Escritórios - Aquisições</t>
  </si>
  <si>
    <t>03.01.01.01.04.01-Edifícios Para Ensino - Aquisições</t>
  </si>
  <si>
    <t>03.01.01.01.06.01-Outras Construções - Aquisições</t>
  </si>
  <si>
    <t>03.01.01.02.01.01.01-Viaturas Ligeiras De Passageiros - Aquisições</t>
  </si>
  <si>
    <t>03.01.01.02.01.02.01-Viaturas Mistas - Aquisições</t>
  </si>
  <si>
    <t>03.01.01.02.01.03.01-Viaturas De Carga - Aquisições</t>
  </si>
  <si>
    <t>03.01.01.02.01.04.01-Pesados De Passageiros - Aquisições</t>
  </si>
  <si>
    <t>03.01.01.02.01.06.01-Motos E Motociclos - Aquisições</t>
  </si>
  <si>
    <t>03.01.01.02.01.07.01-Barcos - Aquisições</t>
  </si>
  <si>
    <t>03.01.01.02.01.09.01-Outros Materiais De Transporte- Aquisição</t>
  </si>
  <si>
    <t>03.01.01.02.02.01-Ferramentas E Utensílios - Aquisições</t>
  </si>
  <si>
    <t>03.01.01.02.03.01-Equipamento Administrativo - Aquisições</t>
  </si>
  <si>
    <t>03.01.01.02.04.01-Outra Maquinaria E Equipamento - Aquisições</t>
  </si>
  <si>
    <t>03.01.01.03.01.01-Animais E Plantações - Aquisições</t>
  </si>
  <si>
    <t>03.01.01.03.02.01-Activos Fixos Intangíveis - Aquisições</t>
  </si>
  <si>
    <t>03.01.01.03.09.01-Id Outros Activos Fixos - Aquisições</t>
  </si>
  <si>
    <t>03.01.02.02.04.01-Mercadorias - Aquisições</t>
  </si>
  <si>
    <t>03.01.04.01.02.01-Terrenos Do Domínio Privado - Aquisições</t>
  </si>
  <si>
    <t>03.01.04.04.01.01-Propriedade Industrial E Outros Direito-Aquisições</t>
  </si>
  <si>
    <t>03.01.04.04.02.01-Aplicações Informáticas - Aquisições</t>
  </si>
  <si>
    <t>03.01-Activos Não Financeiros Total</t>
  </si>
  <si>
    <t>Despesas por regularizar</t>
  </si>
  <si>
    <t>Mapa III - Despesas por Natureza do Programa segundo a Classificação Orgânica</t>
  </si>
  <si>
    <t>Presidência Da República</t>
  </si>
  <si>
    <t>OSOB - Assembleia Nacional</t>
  </si>
  <si>
    <t>Osob - Tribunal Constitucional</t>
  </si>
  <si>
    <t>OSOB - Supremo Tribunal De Justiça</t>
  </si>
  <si>
    <t>OSOB - Procuradoria Geral Da Répública</t>
  </si>
  <si>
    <t>OSOB - Tribunal De Contas</t>
  </si>
  <si>
    <t>01.01.07</t>
  </si>
  <si>
    <t>OSOB - Conselho Superior Da Magistratura Judicial</t>
  </si>
  <si>
    <t>01.01.08</t>
  </si>
  <si>
    <t>Osob - Conselho Superior Do Ministerio Publico</t>
  </si>
  <si>
    <t xml:space="preserve">CHGOV - Gabinete Do Primeiro Ministro </t>
  </si>
  <si>
    <t>01.02.02</t>
  </si>
  <si>
    <t>CHGOV - Gabinete Do Vice Primeiro Ministro</t>
  </si>
  <si>
    <t>01.02.04</t>
  </si>
  <si>
    <t xml:space="preserve">CHGOV - Ministro Dos Assuntos Parlamentares e da  Presidencia Conselho Ministro   </t>
  </si>
  <si>
    <t>01.02.07</t>
  </si>
  <si>
    <t>CHGOV - Ministro Adjunto do Primeiro-Ministro para a Juventude e Desporto</t>
  </si>
  <si>
    <t>GOV - Ministério Das Finanças e do Fomento Empresarial</t>
  </si>
  <si>
    <t>GOV -  Ministerio Da Economia Digital</t>
  </si>
  <si>
    <t>GOV - Ministerio Da Familia, Inclusao e Desenvolvimento Social</t>
  </si>
  <si>
    <t>01.03.04</t>
  </si>
  <si>
    <t>GOV - Ministério Da Defesa Nacional</t>
  </si>
  <si>
    <t>01.03.05</t>
  </si>
  <si>
    <t>GOV - Ministério Da Coesão Territorial</t>
  </si>
  <si>
    <t>01.03.06</t>
  </si>
  <si>
    <t>GOV - Ministério Dos Negocios Estrangeiros, Cooperação e Integração Regional</t>
  </si>
  <si>
    <t>01.03.07</t>
  </si>
  <si>
    <t xml:space="preserve">GOV - Ministerio Das Comunidades </t>
  </si>
  <si>
    <t>01.03.08</t>
  </si>
  <si>
    <t>GOV - Ministério Da Administração Interna</t>
  </si>
  <si>
    <t>01.03.09</t>
  </si>
  <si>
    <t xml:space="preserve">GOV - Ministério Da Justiça </t>
  </si>
  <si>
    <t>01.03.10</t>
  </si>
  <si>
    <t>GOV - Ministerio Da Modernização Do Estado E Da Administração Publica</t>
  </si>
  <si>
    <t>01.03.11</t>
  </si>
  <si>
    <t xml:space="preserve">GOV - Ministério Da Educação </t>
  </si>
  <si>
    <t>01.03.12</t>
  </si>
  <si>
    <t xml:space="preserve">GOV - Ministério Da Saúde </t>
  </si>
  <si>
    <t>01.03.13</t>
  </si>
  <si>
    <t>GOV - Ministerio Da Cultura e das Industrias Criativas</t>
  </si>
  <si>
    <t>01.03.14</t>
  </si>
  <si>
    <t>GOV - Ministerio Do Turismo E Transportes</t>
  </si>
  <si>
    <t>01.03.15</t>
  </si>
  <si>
    <t>Gov - Ministerio Do Mar</t>
  </si>
  <si>
    <t>01.03.16</t>
  </si>
  <si>
    <t>GOV - Ministério Da Agricultura e Ambiente</t>
  </si>
  <si>
    <t>01.03.17</t>
  </si>
  <si>
    <t>GOV - Ministério Da Industria, Comércio E Energia</t>
  </si>
  <si>
    <t>01.03.18</t>
  </si>
  <si>
    <t>GOV - Ministério Das Infraestruturas, do Ordenamento do Territorio e Habitação</t>
  </si>
  <si>
    <t>01.03.19</t>
  </si>
  <si>
    <t>GOV - Comissão De Recenseamento Eleitoral</t>
  </si>
  <si>
    <t>TOTAL</t>
  </si>
  <si>
    <t>Mapa IV - Despesas por Natureza do Programa segundo a Classificação Funcional</t>
  </si>
  <si>
    <t>07.00.01 - Serviços Públicos Gerais</t>
  </si>
  <si>
    <t>07.00.01.01.01 - Órgãos Executivos E Legislativos</t>
  </si>
  <si>
    <t>07.00.01.01.02 - Administração Financeira E Fiscal</t>
  </si>
  <si>
    <t>07.00.01.01.03 - Negócios Estrangeiros</t>
  </si>
  <si>
    <t>07.00.01.03.01 - Administração de pessoal</t>
  </si>
  <si>
    <t>07.00.01.03.02 - Planeamento global e estatística</t>
  </si>
  <si>
    <t>07.00.01.03.03 - Outros serviços gerais</t>
  </si>
  <si>
    <t>07.00.01.05.00 - ID - serviços públicos gerais</t>
  </si>
  <si>
    <t>07.00.01.06 - Serviços Públicos Gerais não especificados</t>
  </si>
  <si>
    <t>07.00.01.06.00 - Não especificados</t>
  </si>
  <si>
    <t>07.00.01.07.00 - Transacções da dívida pública</t>
  </si>
  <si>
    <t>07.00.01.08.00 - Transferências interinstitucionais</t>
  </si>
  <si>
    <t>07.00.01 - Serviços Públicos Gerais Total</t>
  </si>
  <si>
    <t>07.00.02 - Defesa</t>
  </si>
  <si>
    <t>07.00.02.01.00 - Defesa militar</t>
  </si>
  <si>
    <t>07.00.02.02.00 - Defesa civil</t>
  </si>
  <si>
    <t>07.00.02.05.00 - Defesa- outros não especificados</t>
  </si>
  <si>
    <t>07.00.02 - Defesa Total</t>
  </si>
  <si>
    <t>07.00.03 - Segurança e ordem pública</t>
  </si>
  <si>
    <t>07.00.03.01.00 - Serviços policiais</t>
  </si>
  <si>
    <t>07.00.03.03.00 - Tribunais</t>
  </si>
  <si>
    <t>07.00.03.04.00 - Prisões</t>
  </si>
  <si>
    <t>07.00.03.05.00 - ID - segurança e ordem pública</t>
  </si>
  <si>
    <t>07.00.03.06.00 - Não especificados</t>
  </si>
  <si>
    <t>07.00.03 - Segurança e ordem pública Total</t>
  </si>
  <si>
    <t>07.00.04 - Assuntos económicos</t>
  </si>
  <si>
    <t>07.00.04.01.01 - Economia em geral e comércio766</t>
  </si>
  <si>
    <t>07.00.04.01.02 - Assuntos laborais e de emprego</t>
  </si>
  <si>
    <t>07.00.04.02.01 - Agricultura</t>
  </si>
  <si>
    <t>07.00.04.02.02 - Silvicultura</t>
  </si>
  <si>
    <t>07.00.04.02.04 - Pesca</t>
  </si>
  <si>
    <t>07.00.04.02.05 - Pecuária</t>
  </si>
  <si>
    <t>07.00.04.03.05 - Electricidade</t>
  </si>
  <si>
    <t>07.00.04.03.06 - Energia não eléctrica</t>
  </si>
  <si>
    <t>07.00.04.04.02 - Indústria</t>
  </si>
  <si>
    <t>07.00.04.04.03 - Construção</t>
  </si>
  <si>
    <t>07.00.04.05.01 - Rede rodoviária</t>
  </si>
  <si>
    <t>07.00.04.05.02 - Marítimo</t>
  </si>
  <si>
    <t>07.00.04.05.04 - Transportes aéreos</t>
  </si>
  <si>
    <t>07.00.04.05.05 - Transporte por condutas e outros</t>
  </si>
  <si>
    <t>07.00.04.06.00 - Comunicações</t>
  </si>
  <si>
    <t>07.00.04.07.03 - Turismo</t>
  </si>
  <si>
    <t>07.00.04.08.01 - ID - economia, comércio e laborais</t>
  </si>
  <si>
    <t>07.00.04.08.02 - I&amp;D - agricultura  silvicultura  caça e pesca</t>
  </si>
  <si>
    <t>07.00.04.09.00 - Assuntos económicos não especificados</t>
  </si>
  <si>
    <t>07.00.04 - Assuntos económicos Total</t>
  </si>
  <si>
    <t>07.00.05 - Protecção ambiental</t>
  </si>
  <si>
    <t>07.00.05.01.00 - Gestão de resíduos e substâncias perigosas</t>
  </si>
  <si>
    <t>07.00.05.02.00 - Gestão de esgotos e águas</t>
  </si>
  <si>
    <t>07.00.05.04.00 - Protecção da biodiversidade e paisagem</t>
  </si>
  <si>
    <t>07.00.05.05.00 - ID - protecção ambiental</t>
  </si>
  <si>
    <t>07.00.05.06 - Outros não especificados</t>
  </si>
  <si>
    <t>07.00.05.06.00 - Protecção ambiemtal outros não especificados</t>
  </si>
  <si>
    <t>07.00.05 - Protecção ambiental Total</t>
  </si>
  <si>
    <t>07.00.06 - Habitação e desenvolvimento urbanístico</t>
  </si>
  <si>
    <t>07.00.06.01.00 - Desenvolvimento habitacional</t>
  </si>
  <si>
    <t>07.00.06.02.00 - Desenvolvimento urbanístico</t>
  </si>
  <si>
    <t>07.00.06.03.00 - Abastecimento de água</t>
  </si>
  <si>
    <t>07.00.06.05.00 - ID - habitação e desenvolvimento urbanístico</t>
  </si>
  <si>
    <t>07.00.06.06.00 - Hab. E desenvolvimento - não especeficados</t>
  </si>
  <si>
    <t>07.00.06 - Habitação e desenvolvimento urbanístico Total</t>
  </si>
  <si>
    <t>07.00.07 - Saúde</t>
  </si>
  <si>
    <t>07.00.07.01.01 - Produtos farmacêuticos</t>
  </si>
  <si>
    <t>07.00.07.02.02 - Serviços de medicina geral</t>
  </si>
  <si>
    <t>07.00.07.02.03 - Serviços de odontologia</t>
  </si>
  <si>
    <t>07.00.07.03.01 - Serviços hospitalares gerais</t>
  </si>
  <si>
    <t>07.00.07.03.02 - Serviços hospitalares especializados</t>
  </si>
  <si>
    <t>07.00.07.03.03 - Serviços de centro de saúde e maternidade</t>
  </si>
  <si>
    <t>07.00.07.04.00 - Serviços de saúde pública</t>
  </si>
  <si>
    <t>07.00.07.05.00 - I&amp;D - saúde</t>
  </si>
  <si>
    <t>07.00.07.06.00 - Serviços ambulatórios não especificados</t>
  </si>
  <si>
    <t>07.00.07 - Saúde Total</t>
  </si>
  <si>
    <t>07.00.08 - Serviços culturais  recreativos e religiosos</t>
  </si>
  <si>
    <t>07.00.08.01 - Serviços recreativos e desporto</t>
  </si>
  <si>
    <t>07.00.08.01.00 - Serviços recreativos e desporto</t>
  </si>
  <si>
    <t>07.00.08.02.00 - Serviços culturais</t>
  </si>
  <si>
    <t>07.00.08.05.00 - ID - serviços culturais, recreativos e religiosos</t>
  </si>
  <si>
    <t>07.00.08.06.00 - Serviços culturais  recreativos e religiosos não especificados</t>
  </si>
  <si>
    <t>07.00.08 - Serviços culturais  recreativos e religiosos Total</t>
  </si>
  <si>
    <t>07.00.09 - Educação</t>
  </si>
  <si>
    <t>07.00.09.01.01 - Pré-primário</t>
  </si>
  <si>
    <t>07.00.09.01.02 - Ensino primário</t>
  </si>
  <si>
    <t>07.00.09.02.02 - Segundo Ciclo Do Secundário</t>
  </si>
  <si>
    <t>07.00.09.02.03 - Id Ensino Secundário</t>
  </si>
  <si>
    <t>07.00.09.04.01 - Licenciatura</t>
  </si>
  <si>
    <t>07.00.09.04.02 - Outros graus académicos</t>
  </si>
  <si>
    <t>07.00.09.05.00 - Ensino não especificado</t>
  </si>
  <si>
    <t>07.00.09.06.00 - Serviços auxiliares á educação</t>
  </si>
  <si>
    <t>07.00.09.07.00 - ID - educação</t>
  </si>
  <si>
    <t>07.00.09.08.00 - Outros não especificados-educação</t>
  </si>
  <si>
    <t>07.00.09 - Educação Total</t>
  </si>
  <si>
    <t>07.00.10 - Protecção social</t>
  </si>
  <si>
    <t>07.00.10.01.02 - Incapacidade</t>
  </si>
  <si>
    <t>07.00.10.02.00 - Idosos</t>
  </si>
  <si>
    <t>07.00.10.03.00 - Sobrevivência</t>
  </si>
  <si>
    <t>07.00.10.04.00 - Família e crianças</t>
  </si>
  <si>
    <t>07.00.10.06.00 - Habitação</t>
  </si>
  <si>
    <t>07.00.10.07.00 - Exclusão social</t>
  </si>
  <si>
    <t>07.00.10.08.00 - ID Protecção Social</t>
  </si>
  <si>
    <t>07.00.10.09.00 - Proteção Social Não Especificado</t>
  </si>
  <si>
    <t>07.00.10 - Protecção social Total</t>
  </si>
  <si>
    <t>Mapa VII - Despesa por Programa e Tipo de Financiamento</t>
  </si>
  <si>
    <t>Tesouro</t>
  </si>
  <si>
    <t>OFN</t>
  </si>
  <si>
    <t>FCP AAL</t>
  </si>
  <si>
    <t>Donativo</t>
  </si>
  <si>
    <t>Empréstimos</t>
  </si>
  <si>
    <t xml:space="preserve">PILAR </t>
  </si>
  <si>
    <t>PROGRAMAS</t>
  </si>
  <si>
    <t>AMBIENTE</t>
  </si>
  <si>
    <t>AÇÃO CLIMÁTICA E RESILIÊNCIA</t>
  </si>
  <si>
    <t>ÁGUA E SANEAMENTO</t>
  </si>
  <si>
    <t>AMBIENTE, BIODIVERSIDADE E GEODIVERSIDADE</t>
  </si>
  <si>
    <t>AMBIENTE TOTAL</t>
  </si>
  <si>
    <t>ECONOMIA</t>
  </si>
  <si>
    <t>CABO VERDE PLATAFORMA AÉREA</t>
  </si>
  <si>
    <t>CABO VERDE PLATAFORMA DA INDÚSTRIA E DO COMÉRCIO</t>
  </si>
  <si>
    <t>CABO VERDE PLATAFORMA DIGITAL E DA INOVAÇÃO</t>
  </si>
  <si>
    <t>CABO VERDE PLATAFORMA DO DESPORTO</t>
  </si>
  <si>
    <t>CABO VERDE PLATAFORMA DO TURISMO</t>
  </si>
  <si>
    <t>CABO VERDE PLATAFORMA FINANCEIRA</t>
  </si>
  <si>
    <t>CABO VERDE PLATAFORMA MARÍTIMA</t>
  </si>
  <si>
    <t>DESENVOLVIMENTO DA CULTURA E DAS INDÚSTRIAS CRIATIVAS</t>
  </si>
  <si>
    <t>DESENVOLVIMENTO EMPRESARIAL</t>
  </si>
  <si>
    <t>INFRAESTRUTURAS MODERNAS E SEGURAS</t>
  </si>
  <si>
    <t>PROGRAMA NACIONAL DA CIÊNCIA</t>
  </si>
  <si>
    <t>PROGRAMA NACIONAL PARA A SUSTENTABILIDADE ENERGÉTICA</t>
  </si>
  <si>
    <t>PROGRAMA SISTEMA DE INFORMAÇÃO PARA O DESENVOLVIMENTO SUSTENTÁVEL</t>
  </si>
  <si>
    <t>TRANSFORMAÇÃO DA AGRICULTURA</t>
  </si>
  <si>
    <t>ECONOMIA TOTAL</t>
  </si>
  <si>
    <t>ESTADO SOCIAL</t>
  </si>
  <si>
    <t>DESENVOLVIMENTO DO CAPITAL HUMANO</t>
  </si>
  <si>
    <t>DESENVOLVIMENTO INTEGRADO DE SAUDE</t>
  </si>
  <si>
    <t>GESTAO E ADMINISTRACAO GERAL</t>
  </si>
  <si>
    <t>HABITAÇÃO, DESENVOLVIMENTO URBANO E GESTÃO DO TERRITÓRIO</t>
  </si>
  <si>
    <t>PROMOCAO DA IGUALDADE E EQUIDADE DO GENERO</t>
  </si>
  <si>
    <t>PROTEÇÃO SOCIAL</t>
  </si>
  <si>
    <t>ESTADO SOCIAL TOTAL</t>
  </si>
  <si>
    <t>SOBERANIA</t>
  </si>
  <si>
    <t>DIÁSPORA CABO-VERDIANA-UMA CENTRALIDADE</t>
  </si>
  <si>
    <t>DIPLOMACIA CABO-VERDIANA NOVO PARADIGMA</t>
  </si>
  <si>
    <t>GOVERNANÇA E DEMOCRACIA</t>
  </si>
  <si>
    <t>JUSTIÇA E PAZ SOCIAL</t>
  </si>
  <si>
    <t>MODERNIZAÇÃO DO ESTADO E DA ADMINISTRAÇÃO PÚBLICA</t>
  </si>
  <si>
    <t>REFORÇO DA SEGURANÇA NACIONAL</t>
  </si>
  <si>
    <t>SOBERENIA TOTAL</t>
  </si>
  <si>
    <t xml:space="preserve"> </t>
  </si>
  <si>
    <t>Mapa XVI - Orçamento Por Níveis de Género e Orgânica</t>
  </si>
  <si>
    <t>Orçamento 
Inicial (OI)</t>
  </si>
  <si>
    <t>Nivel G0</t>
  </si>
  <si>
    <t>Nivel G1</t>
  </si>
  <si>
    <t>Nivel G2</t>
  </si>
  <si>
    <t>Nivel G3</t>
  </si>
  <si>
    <t>Total Contribuição Género</t>
  </si>
  <si>
    <t>Total Orçamento</t>
  </si>
  <si>
    <t>Total Execução</t>
  </si>
  <si>
    <t>% Exe. 
Contribuição Género</t>
  </si>
  <si>
    <t>Orgânica</t>
  </si>
  <si>
    <t>Presidência da República</t>
  </si>
  <si>
    <t>OSOB - Supremo Tribunal de Justiça</t>
  </si>
  <si>
    <t>OSOB - Procuradoria Geral da Répública</t>
  </si>
  <si>
    <t>OSOB - Tribunal de Contas</t>
  </si>
  <si>
    <t>OSOB - Conselho Superior da Magistratura Judicial</t>
  </si>
  <si>
    <t>Osob - Conselho Superior do Ministerio Público</t>
  </si>
  <si>
    <t xml:space="preserve">CHGOV - Gabinete do Primeiro Ministro </t>
  </si>
  <si>
    <t>CHGOV - Gabinete do Vice Primeiro Ministro</t>
  </si>
  <si>
    <t xml:space="preserve">CHGOV - Ministro dos Assuntos Parlamentares e da  Presidência Conselho Ministro   </t>
  </si>
  <si>
    <t>GOV - Ministério das Finanças e do Fomento Empresarial</t>
  </si>
  <si>
    <t>GOV -  Ministerio da Economia Digital</t>
  </si>
  <si>
    <t>GOV - Ministerio da Familia, Inclusão e Desenvolvimento Social</t>
  </si>
  <si>
    <t>GOV - Ministério da Defesa Nacional</t>
  </si>
  <si>
    <t>GOV - Ministério da Coesão Territorial</t>
  </si>
  <si>
    <t>GOV - Ministério dos Negócios Estrangeiros, Cooperação e Integração Regional</t>
  </si>
  <si>
    <t xml:space="preserve">GOV - Ministerio das Comunidades </t>
  </si>
  <si>
    <t>GOV - Ministério da Administração Interna</t>
  </si>
  <si>
    <t xml:space="preserve">GOV - Ministério da Justiça </t>
  </si>
  <si>
    <t>GOV - Ministerio da Modernização do Estado e da Administração Pública</t>
  </si>
  <si>
    <t xml:space="preserve">GOV - Ministério da Educação </t>
  </si>
  <si>
    <t xml:space="preserve">GOV - Ministério da Saúde </t>
  </si>
  <si>
    <t>GOV - Ministerio da Cultura e das Indústrias Criativas</t>
  </si>
  <si>
    <t>GOV - Ministerio do Turismo e Transportes</t>
  </si>
  <si>
    <t>Gov - Ministerio do Mar</t>
  </si>
  <si>
    <t>GOV - Ministério da Agricultura e Ambiente</t>
  </si>
  <si>
    <t>GOV - Ministério da Indústria, Comércio e Energia</t>
  </si>
  <si>
    <t>GOV - Ministério das Infraestruturas, do Ordenamento do Territorio e Habitação</t>
  </si>
  <si>
    <t>Peso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</si>
</sst>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0.0%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F243E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244062"/>
      <name val="Calibri"/>
      <family val="2"/>
      <scheme val="minor"/>
    </font>
    <font>
      <b/>
      <sz val="10"/>
      <color rgb="FF244062"/>
      <name val="Arial"/>
      <family val="2"/>
    </font>
    <font>
      <b/>
      <sz val="11"/>
      <color rgb="FF0000FF"/>
      <name val="Arial"/>
      <family val="2"/>
    </font>
    <font>
      <b/>
      <sz val="11"/>
      <color rgb="FF2440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160740989410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2828150273141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</cellStyleXfs>
  <cellXfs count="308">
    <xf numFmtId="0" fontId="0" fillId="0" borderId="0" xfId="0"/>
    <xf numFmtId="0" fontId="6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vertical="center" wrapText="1"/>
    </xf>
    <xf numFmtId="3" fontId="9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14" fillId="3" borderId="7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5" fillId="5" borderId="1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vertical="center"/>
    </xf>
    <xf numFmtId="3" fontId="6" fillId="0" borderId="0" xfId="0" applyNumberFormat="1" applyFont="1"/>
    <xf numFmtId="165" fontId="12" fillId="6" borderId="7" xfId="1" applyNumberFormat="1" applyFont="1" applyFill="1" applyBorder="1" applyAlignment="1">
      <alignment horizontal="center" vertical="center"/>
    </xf>
    <xf numFmtId="3" fontId="12" fillId="6" borderId="7" xfId="0" applyNumberFormat="1" applyFont="1" applyFill="1" applyBorder="1" applyAlignment="1">
      <alignment horizontal="center" vertical="center"/>
    </xf>
    <xf numFmtId="166" fontId="6" fillId="0" borderId="0" xfId="0" applyNumberFormat="1" applyFont="1"/>
    <xf numFmtId="0" fontId="15" fillId="5" borderId="7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vertical="center"/>
    </xf>
    <xf numFmtId="165" fontId="3" fillId="5" borderId="7" xfId="1" applyNumberFormat="1" applyFont="1" applyFill="1" applyBorder="1" applyAlignment="1">
      <alignment vertical="center"/>
    </xf>
    <xf numFmtId="3" fontId="3" fillId="5" borderId="4" xfId="0" applyNumberFormat="1" applyFont="1" applyFill="1" applyBorder="1" applyAlignment="1">
      <alignment vertical="center"/>
    </xf>
    <xf numFmtId="0" fontId="16" fillId="7" borderId="10" xfId="0" applyFont="1" applyFill="1" applyBorder="1"/>
    <xf numFmtId="0" fontId="16" fillId="7" borderId="8" xfId="0" applyFont="1" applyFill="1" applyBorder="1" applyAlignment="1">
      <alignment vertical="top"/>
    </xf>
    <xf numFmtId="3" fontId="17" fillId="7" borderId="10" xfId="0" applyNumberFormat="1" applyFont="1" applyFill="1" applyBorder="1"/>
    <xf numFmtId="165" fontId="17" fillId="7" borderId="10" xfId="1" applyNumberFormat="1" applyFont="1" applyFill="1" applyBorder="1"/>
    <xf numFmtId="3" fontId="17" fillId="7" borderId="8" xfId="0" applyNumberFormat="1" applyFont="1" applyFill="1" applyBorder="1"/>
    <xf numFmtId="165" fontId="11" fillId="7" borderId="7" xfId="1" applyNumberFormat="1" applyFont="1" applyFill="1" applyBorder="1" applyAlignment="1">
      <alignment horizontal="center"/>
    </xf>
    <xf numFmtId="3" fontId="11" fillId="7" borderId="7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17" fillId="2" borderId="5" xfId="0" applyFont="1" applyFill="1" applyBorder="1" applyAlignment="1">
      <alignment vertical="top"/>
    </xf>
    <xf numFmtId="3" fontId="18" fillId="2" borderId="5" xfId="0" applyNumberFormat="1" applyFont="1" applyFill="1" applyBorder="1"/>
    <xf numFmtId="3" fontId="18" fillId="2" borderId="6" xfId="0" applyNumberFormat="1" applyFont="1" applyFill="1" applyBorder="1"/>
    <xf numFmtId="165" fontId="6" fillId="0" borderId="0" xfId="1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vertical="top"/>
    </xf>
    <xf numFmtId="3" fontId="17" fillId="2" borderId="7" xfId="0" applyNumberFormat="1" applyFont="1" applyFill="1" applyBorder="1"/>
    <xf numFmtId="3" fontId="17" fillId="0" borderId="7" xfId="0" applyNumberFormat="1" applyFont="1" applyFill="1" applyBorder="1"/>
    <xf numFmtId="165" fontId="17" fillId="0" borderId="7" xfId="1" applyNumberFormat="1" applyFont="1" applyFill="1" applyBorder="1"/>
    <xf numFmtId="3" fontId="17" fillId="0" borderId="4" xfId="0" applyNumberFormat="1" applyFont="1" applyFill="1" applyBorder="1"/>
    <xf numFmtId="165" fontId="11" fillId="0" borderId="7" xfId="1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0" fontId="18" fillId="0" borderId="7" xfId="2" applyFont="1" applyFill="1" applyBorder="1" applyAlignment="1">
      <alignment horizontal="left"/>
    </xf>
    <xf numFmtId="0" fontId="18" fillId="0" borderId="7" xfId="0" applyFont="1" applyFill="1" applyBorder="1" applyAlignment="1">
      <alignment horizontal="left" vertical="top"/>
    </xf>
    <xf numFmtId="3" fontId="18" fillId="0" borderId="7" xfId="0" applyNumberFormat="1" applyFont="1" applyFill="1" applyBorder="1"/>
    <xf numFmtId="165" fontId="18" fillId="0" borderId="7" xfId="1" applyNumberFormat="1" applyFont="1" applyFill="1" applyBorder="1"/>
    <xf numFmtId="3" fontId="18" fillId="0" borderId="4" xfId="0" applyNumberFormat="1" applyFont="1" applyFill="1" applyBorder="1"/>
    <xf numFmtId="165" fontId="9" fillId="0" borderId="7" xfId="1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19" fillId="0" borderId="0" xfId="0" applyFont="1"/>
    <xf numFmtId="0" fontId="18" fillId="0" borderId="7" xfId="0" applyFont="1" applyFill="1" applyBorder="1" applyAlignment="1">
      <alignment horizontal="left"/>
    </xf>
    <xf numFmtId="0" fontId="18" fillId="0" borderId="7" xfId="0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165" fontId="6" fillId="0" borderId="7" xfId="1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vertical="top"/>
    </xf>
    <xf numFmtId="3" fontId="17" fillId="7" borderId="7" xfId="0" applyNumberFormat="1" applyFont="1" applyFill="1" applyBorder="1"/>
    <xf numFmtId="165" fontId="17" fillId="7" borderId="7" xfId="1" applyNumberFormat="1" applyFont="1" applyFill="1" applyBorder="1"/>
    <xf numFmtId="3" fontId="17" fillId="7" borderId="4" xfId="0" applyNumberFormat="1" applyFont="1" applyFill="1" applyBorder="1"/>
    <xf numFmtId="0" fontId="18" fillId="0" borderId="7" xfId="0" applyFont="1" applyFill="1" applyBorder="1"/>
    <xf numFmtId="0" fontId="18" fillId="2" borderId="7" xfId="0" applyFont="1" applyFill="1" applyBorder="1" applyAlignment="1">
      <alignment horizontal="left" vertical="top"/>
    </xf>
    <xf numFmtId="3" fontId="18" fillId="2" borderId="4" xfId="0" applyNumberFormat="1" applyFont="1" applyFill="1" applyBorder="1"/>
    <xf numFmtId="0" fontId="18" fillId="2" borderId="7" xfId="0" applyFont="1" applyFill="1" applyBorder="1"/>
    <xf numFmtId="0" fontId="16" fillId="7" borderId="7" xfId="0" applyFont="1" applyFill="1" applyBorder="1"/>
    <xf numFmtId="0" fontId="17" fillId="2" borderId="7" xfId="0" applyFont="1" applyFill="1" applyBorder="1"/>
    <xf numFmtId="0" fontId="17" fillId="2" borderId="7" xfId="0" applyFont="1" applyFill="1" applyBorder="1" applyAlignment="1">
      <alignment vertical="top"/>
    </xf>
    <xf numFmtId="165" fontId="17" fillId="2" borderId="7" xfId="1" applyNumberFormat="1" applyFont="1" applyFill="1" applyBorder="1"/>
    <xf numFmtId="3" fontId="17" fillId="2" borderId="4" xfId="0" applyNumberFormat="1" applyFont="1" applyFill="1" applyBorder="1"/>
    <xf numFmtId="0" fontId="17" fillId="0" borderId="7" xfId="0" applyFont="1" applyFill="1" applyBorder="1"/>
    <xf numFmtId="165" fontId="17" fillId="8" borderId="7" xfId="1" applyNumberFormat="1" applyFont="1" applyFill="1" applyBorder="1"/>
    <xf numFmtId="165" fontId="11" fillId="8" borderId="7" xfId="1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left" vertical="top"/>
    </xf>
    <xf numFmtId="0" fontId="18" fillId="0" borderId="7" xfId="3" applyFont="1" applyFill="1" applyBorder="1"/>
    <xf numFmtId="0" fontId="18" fillId="2" borderId="7" xfId="3" applyFont="1" applyFill="1" applyBorder="1"/>
    <xf numFmtId="3" fontId="18" fillId="2" borderId="7" xfId="0" applyNumberFormat="1" applyFont="1" applyFill="1" applyBorder="1"/>
    <xf numFmtId="0" fontId="6" fillId="0" borderId="7" xfId="0" applyFont="1" applyBorder="1"/>
    <xf numFmtId="9" fontId="6" fillId="0" borderId="0" xfId="0" applyNumberFormat="1" applyFont="1"/>
    <xf numFmtId="165" fontId="18" fillId="2" borderId="7" xfId="1" applyNumberFormat="1" applyFont="1" applyFill="1" applyBorder="1"/>
    <xf numFmtId="0" fontId="18" fillId="2" borderId="7" xfId="4" applyFont="1" applyFill="1" applyBorder="1"/>
    <xf numFmtId="0" fontId="18" fillId="0" borderId="7" xfId="4" applyFont="1" applyFill="1" applyBorder="1"/>
    <xf numFmtId="0" fontId="18" fillId="2" borderId="4" xfId="4" applyFont="1" applyFill="1" applyBorder="1"/>
    <xf numFmtId="0" fontId="17" fillId="2" borderId="4" xfId="0" applyFont="1" applyFill="1" applyBorder="1"/>
    <xf numFmtId="0" fontId="0" fillId="2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3" fontId="3" fillId="5" borderId="0" xfId="0" applyNumberFormat="1" applyFont="1" applyFill="1" applyBorder="1"/>
    <xf numFmtId="165" fontId="3" fillId="5" borderId="9" xfId="1" applyNumberFormat="1" applyFont="1" applyFill="1" applyBorder="1"/>
    <xf numFmtId="165" fontId="12" fillId="6" borderId="7" xfId="1" applyNumberFormat="1" applyFont="1" applyFill="1" applyBorder="1" applyAlignment="1">
      <alignment horizontal="center"/>
    </xf>
    <xf numFmtId="3" fontId="12" fillId="6" borderId="7" xfId="0" applyNumberFormat="1" applyFont="1" applyFill="1" applyBorder="1" applyAlignment="1">
      <alignment horizontal="center"/>
    </xf>
    <xf numFmtId="165" fontId="11" fillId="4" borderId="7" xfId="1" applyNumberFormat="1" applyFont="1" applyFill="1" applyBorder="1" applyAlignment="1">
      <alignment horizontal="center"/>
    </xf>
    <xf numFmtId="3" fontId="11" fillId="9" borderId="7" xfId="0" applyNumberFormat="1" applyFont="1" applyFill="1" applyBorder="1" applyAlignment="1">
      <alignment horizontal="center"/>
    </xf>
    <xf numFmtId="0" fontId="16" fillId="2" borderId="7" xfId="0" applyFont="1" applyFill="1" applyBorder="1"/>
    <xf numFmtId="0" fontId="16" fillId="2" borderId="7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center"/>
    </xf>
    <xf numFmtId="0" fontId="19" fillId="0" borderId="4" xfId="0" applyFont="1" applyBorder="1"/>
    <xf numFmtId="0" fontId="6" fillId="0" borderId="4" xfId="0" applyFont="1" applyBorder="1"/>
    <xf numFmtId="0" fontId="16" fillId="0" borderId="7" xfId="0" applyFont="1" applyFill="1" applyBorder="1"/>
    <xf numFmtId="0" fontId="16" fillId="0" borderId="7" xfId="0" applyFont="1" applyFill="1" applyBorder="1" applyAlignment="1">
      <alignment vertical="top"/>
    </xf>
    <xf numFmtId="0" fontId="18" fillId="0" borderId="5" xfId="0" applyFont="1" applyFill="1" applyBorder="1" applyAlignment="1">
      <alignment horizontal="left" vertical="top"/>
    </xf>
    <xf numFmtId="0" fontId="15" fillId="5" borderId="11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horizontal="left" vertical="center" indent="1"/>
    </xf>
    <xf numFmtId="0" fontId="15" fillId="5" borderId="13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165" fontId="21" fillId="5" borderId="0" xfId="1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inden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12" fillId="6" borderId="7" xfId="0" applyFont="1" applyFill="1" applyBorder="1" applyAlignment="1">
      <alignment vertical="center"/>
    </xf>
    <xf numFmtId="0" fontId="12" fillId="6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/>
    <xf numFmtId="0" fontId="11" fillId="0" borderId="4" xfId="0" applyFont="1" applyFill="1" applyBorder="1" applyAlignment="1"/>
    <xf numFmtId="0" fontId="11" fillId="0" borderId="6" xfId="0" applyFont="1" applyFill="1" applyBorder="1" applyAlignment="1"/>
    <xf numFmtId="3" fontId="11" fillId="0" borderId="7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3" fontId="9" fillId="0" borderId="7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9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9" fillId="0" borderId="7" xfId="0" applyFont="1" applyFill="1" applyBorder="1" applyAlignment="1"/>
    <xf numFmtId="0" fontId="11" fillId="0" borderId="7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 indent="1"/>
    </xf>
    <xf numFmtId="0" fontId="9" fillId="0" borderId="7" xfId="0" applyFont="1" applyFill="1" applyBorder="1"/>
    <xf numFmtId="0" fontId="11" fillId="0" borderId="7" xfId="0" applyFont="1" applyFill="1" applyBorder="1" applyAlignment="1">
      <alignment horizontal="left" vertical="center" indent="1"/>
    </xf>
    <xf numFmtId="0" fontId="13" fillId="10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0" fillId="2" borderId="0" xfId="0" applyFill="1"/>
    <xf numFmtId="0" fontId="18" fillId="2" borderId="3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165" fontId="18" fillId="2" borderId="7" xfId="1" applyNumberFormat="1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165" fontId="17" fillId="2" borderId="6" xfId="1" applyNumberFormat="1" applyFont="1" applyFill="1" applyBorder="1" applyAlignment="1">
      <alignment vertical="center"/>
    </xf>
    <xf numFmtId="165" fontId="18" fillId="0" borderId="7" xfId="1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3" fontId="17" fillId="2" borderId="7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165" fontId="18" fillId="2" borderId="6" xfId="1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0" fillId="0" borderId="0" xfId="0" applyFill="1"/>
    <xf numFmtId="0" fontId="18" fillId="10" borderId="10" xfId="0" applyFont="1" applyFill="1" applyBorder="1" applyAlignment="1">
      <alignment vertical="center"/>
    </xf>
    <xf numFmtId="0" fontId="18" fillId="10" borderId="14" xfId="0" applyFont="1" applyFill="1" applyBorder="1" applyAlignment="1">
      <alignment vertical="center"/>
    </xf>
    <xf numFmtId="0" fontId="17" fillId="10" borderId="4" xfId="0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165" fontId="17" fillId="2" borderId="2" xfId="1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18" fillId="10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165" fontId="3" fillId="5" borderId="2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3" fontId="17" fillId="0" borderId="5" xfId="0" applyNumberFormat="1" applyFont="1" applyFill="1" applyBorder="1" applyAlignment="1">
      <alignment vertical="center"/>
    </xf>
    <xf numFmtId="3" fontId="18" fillId="0" borderId="6" xfId="0" applyNumberFormat="1" applyFont="1" applyFill="1" applyBorder="1" applyAlignment="1">
      <alignment vertical="center"/>
    </xf>
    <xf numFmtId="165" fontId="17" fillId="0" borderId="6" xfId="1" applyNumberFormat="1" applyFont="1" applyFill="1" applyBorder="1" applyAlignment="1">
      <alignment vertical="center"/>
    </xf>
    <xf numFmtId="0" fontId="24" fillId="5" borderId="11" xfId="0" applyFont="1" applyFill="1" applyBorder="1" applyAlignment="1">
      <alignment vertical="center"/>
    </xf>
    <xf numFmtId="0" fontId="25" fillId="5" borderId="13" xfId="0" applyFont="1" applyFill="1" applyBorder="1" applyAlignment="1">
      <alignment vertical="center"/>
    </xf>
    <xf numFmtId="3" fontId="24" fillId="5" borderId="14" xfId="0" applyNumberFormat="1" applyFont="1" applyFill="1" applyBorder="1" applyAlignment="1">
      <alignment vertical="center"/>
    </xf>
    <xf numFmtId="165" fontId="3" fillId="5" borderId="12" xfId="1" applyNumberFormat="1" applyFont="1" applyFill="1" applyBorder="1"/>
    <xf numFmtId="3" fontId="4" fillId="11" borderId="16" xfId="0" applyNumberFormat="1" applyFont="1" applyFill="1" applyBorder="1"/>
    <xf numFmtId="3" fontId="0" fillId="0" borderId="0" xfId="0" applyNumberFormat="1"/>
    <xf numFmtId="0" fontId="13" fillId="2" borderId="0" xfId="0" applyFont="1" applyFill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3" fontId="26" fillId="0" borderId="7" xfId="0" applyNumberFormat="1" applyFont="1" applyFill="1" applyBorder="1" applyAlignment="1">
      <alignment vertical="center"/>
    </xf>
    <xf numFmtId="3" fontId="0" fillId="2" borderId="7" xfId="0" applyNumberFormat="1" applyFont="1" applyFill="1" applyBorder="1"/>
    <xf numFmtId="165" fontId="0" fillId="2" borderId="7" xfId="1" applyNumberFormat="1" applyFont="1" applyFill="1" applyBorder="1"/>
    <xf numFmtId="0" fontId="18" fillId="2" borderId="7" xfId="0" applyFont="1" applyFill="1" applyBorder="1" applyAlignment="1">
      <alignment horizontal="left" vertical="center"/>
    </xf>
    <xf numFmtId="3" fontId="0" fillId="0" borderId="7" xfId="0" applyNumberFormat="1" applyFont="1" applyFill="1" applyBorder="1"/>
    <xf numFmtId="0" fontId="18" fillId="2" borderId="7" xfId="0" applyFont="1" applyFill="1" applyBorder="1" applyAlignment="1"/>
    <xf numFmtId="0" fontId="18" fillId="0" borderId="7" xfId="0" applyFont="1" applyFill="1" applyBorder="1" applyAlignment="1"/>
    <xf numFmtId="165" fontId="0" fillId="0" borderId="7" xfId="1" applyNumberFormat="1" applyFont="1" applyFill="1" applyBorder="1"/>
    <xf numFmtId="3" fontId="18" fillId="0" borderId="5" xfId="0" applyNumberFormat="1" applyFont="1" applyFill="1" applyBorder="1"/>
    <xf numFmtId="165" fontId="3" fillId="5" borderId="7" xfId="1" applyNumberFormat="1" applyFont="1" applyFill="1" applyBorder="1"/>
    <xf numFmtId="0" fontId="18" fillId="2" borderId="3" xfId="0" applyFont="1" applyFill="1" applyBorder="1" applyAlignment="1">
      <alignment horizontal="lef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25" fillId="0" borderId="7" xfId="0" applyNumberFormat="1" applyFont="1" applyFill="1" applyBorder="1" applyAlignment="1">
      <alignment vertical="center"/>
    </xf>
    <xf numFmtId="165" fontId="25" fillId="0" borderId="7" xfId="1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7" fillId="2" borderId="14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3" fontId="17" fillId="0" borderId="10" xfId="0" applyNumberFormat="1" applyFont="1" applyFill="1" applyBorder="1" applyAlignment="1">
      <alignment horizontal="right" vertical="center"/>
    </xf>
    <xf numFmtId="165" fontId="27" fillId="0" borderId="10" xfId="1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horizontal="right" vertical="center"/>
    </xf>
    <xf numFmtId="165" fontId="27" fillId="0" borderId="7" xfId="1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5" fontId="28" fillId="0" borderId="7" xfId="1" applyNumberFormat="1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horizontal="right" vertical="center"/>
    </xf>
    <xf numFmtId="165" fontId="24" fillId="5" borderId="7" xfId="1" applyNumberFormat="1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29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vertical="center"/>
    </xf>
    <xf numFmtId="0" fontId="4" fillId="0" borderId="3" xfId="0" applyFont="1" applyBorder="1"/>
    <xf numFmtId="0" fontId="18" fillId="2" borderId="6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165" fontId="17" fillId="2" borderId="7" xfId="1" applyNumberFormat="1" applyFont="1" applyFill="1" applyBorder="1" applyAlignment="1">
      <alignment vertical="center"/>
    </xf>
    <xf numFmtId="0" fontId="4" fillId="0" borderId="0" xfId="0" applyFont="1"/>
    <xf numFmtId="0" fontId="17" fillId="2" borderId="3" xfId="0" applyFont="1" applyFill="1" applyBorder="1" applyAlignment="1">
      <alignment horizontal="left" vertical="center"/>
    </xf>
    <xf numFmtId="3" fontId="0" fillId="0" borderId="7" xfId="0" applyNumberFormat="1" applyFill="1" applyBorder="1"/>
    <xf numFmtId="0" fontId="17" fillId="2" borderId="5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3" fontId="18" fillId="0" borderId="10" xfId="0" applyNumberFormat="1" applyFont="1" applyFill="1" applyBorder="1" applyAlignment="1">
      <alignment vertical="center"/>
    </xf>
    <xf numFmtId="165" fontId="18" fillId="0" borderId="10" xfId="1" applyNumberFormat="1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left" vertical="center"/>
    </xf>
    <xf numFmtId="0" fontId="30" fillId="5" borderId="6" xfId="0" applyFont="1" applyFill="1" applyBorder="1" applyAlignment="1">
      <alignment vertical="center"/>
    </xf>
    <xf numFmtId="3" fontId="24" fillId="5" borderId="7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32" fillId="5" borderId="0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32" fillId="5" borderId="8" xfId="0" applyFont="1" applyFill="1" applyBorder="1" applyAlignment="1">
      <alignment vertical="center"/>
    </xf>
    <xf numFmtId="0" fontId="32" fillId="5" borderId="6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3" fillId="5" borderId="7" xfId="0" applyNumberFormat="1" applyFont="1" applyFill="1" applyBorder="1"/>
    <xf numFmtId="9" fontId="3" fillId="5" borderId="7" xfId="1" applyFont="1" applyFill="1" applyBorder="1"/>
    <xf numFmtId="9" fontId="3" fillId="5" borderId="7" xfId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11 2 3" xfId="3"/>
    <cellStyle name="Normal 2" xfId="2"/>
    <cellStyle name="Normal 44 2" xfId="4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368671</xdr:colOff>
      <xdr:row>4</xdr:row>
      <xdr:rowOff>122370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2816596" cy="798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606796</xdr:colOff>
      <xdr:row>2</xdr:row>
      <xdr:rowOff>503370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816596" cy="798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1</xdr:col>
      <xdr:colOff>2092696</xdr:colOff>
      <xdr:row>4</xdr:row>
      <xdr:rowOff>255720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5250"/>
          <a:ext cx="2816596" cy="798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616321</xdr:colOff>
      <xdr:row>1</xdr:row>
      <xdr:rowOff>589095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2816596" cy="7986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1685925</xdr:colOff>
      <xdr:row>4</xdr:row>
      <xdr:rowOff>128909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819400" cy="7956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161925</xdr:rowOff>
    </xdr:from>
    <xdr:to>
      <xdr:col>0</xdr:col>
      <xdr:colOff>2892796</xdr:colOff>
      <xdr:row>5</xdr:row>
      <xdr:rowOff>36645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925"/>
          <a:ext cx="2816596" cy="798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vro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MOZ\moz%20macroframework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isia.fortes/Desktop/2023/CONTAS%20TRIMESTRAIS/IV%20Trimestre/Mapas/VF/Mapas%20Contas%204&#186;%20Trim%202023%20_%20VF%20(002)%20-%20IMPRESS&#195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NPV Reduction"/>
      <sheetName val="Noyau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Realism 2 - Fiscal multiplier"/>
      <sheetName val="Realism 2 - Alt. 1"/>
      <sheetName val="panel chart"/>
      <sheetName val="MMI"/>
      <sheetName val="Info Din."/>
      <sheetName val="Tally_PDR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Scheduled Repayment"/>
      <sheetName val="Chart_1"/>
      <sheetName val="Table_1"/>
      <sheetName val="Table_2"/>
      <sheetName val="Table_3"/>
      <sheetName val="Table_4"/>
      <sheetName val="Table_5"/>
      <sheetName val="Table_6"/>
      <sheetName val="Table_7"/>
      <sheetName val="Table_8"/>
      <sheetName val="Table_9"/>
      <sheetName val="Table_11"/>
      <sheetName val="Scheduled_Repayment"/>
      <sheetName val="Chart_11"/>
      <sheetName val="Table_12"/>
      <sheetName val="Table_21"/>
      <sheetName val="Table_31"/>
      <sheetName val="Table_41"/>
      <sheetName val="Table_51"/>
      <sheetName val="Table_61"/>
      <sheetName val="Table_71"/>
      <sheetName val="Table_81"/>
      <sheetName val="Table_91"/>
      <sheetName val="Table_111"/>
      <sheetName val="Scheduled_Repayment1"/>
      <sheetName val="Chart_12"/>
      <sheetName val="Table_13"/>
      <sheetName val="Table_22"/>
      <sheetName val="Table_32"/>
      <sheetName val="Table_42"/>
      <sheetName val="Table_52"/>
      <sheetName val="Table_62"/>
      <sheetName val="Table_72"/>
      <sheetName val="Table_82"/>
      <sheetName val="Table_92"/>
      <sheetName val="Table_112"/>
      <sheetName val="Scheduled_Repay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A_Fluxo_Caixa "/>
      <sheetName val="Livro7"/>
      <sheetName val="ORÇ INIC"/>
    </sheetNames>
    <definedNames>
      <definedName name="frequency" refersTo="#REF!"/>
    </definedNames>
    <sheetDataSet>
      <sheetData sheetId="0">
        <row r="6">
          <cell r="E6">
            <v>9693838927.0505085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GDP_Prod__-_Input"/>
      <sheetName val="Table_1_-_SEFI"/>
      <sheetName val="National_Accounts"/>
      <sheetName val="Table_Article_IV"/>
      <sheetName val="Charts_Article_IV"/>
      <sheetName val="Sector_GDP_Comparison"/>
      <sheetName val="Staff_Report_T6"/>
      <sheetName val="Table_1_-_SEFI_COMPARISON"/>
      <sheetName val="INE_PIBprod"/>
      <sheetName val="Medium_Term"/>
      <sheetName val="Basic_Data"/>
      <sheetName val="Staff_Report_T1"/>
      <sheetName val="Excel_macros"/>
      <sheetName val="SPNF"/>
      <sheetName val="Official"/>
      <sheetName val="Main"/>
      <sheetName val="Kin"/>
      <sheetName val="Table 1"/>
    </sheetNames>
    <sheetDataSet>
      <sheetData sheetId="0">
        <row r="1">
          <cell r="C1" t="str">
            <v>SUMMARY TABLES FOR EACH SECTOR; WEO SUBMISISON DATA AND CODES; CONSISTENCY CHECKS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 xml:space="preserve"> </v>
          </cell>
        </row>
        <row r="85">
          <cell r="C85" t="str">
            <v xml:space="preserve"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 xml:space="preserve"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 xml:space="preserve">  Public consumption</v>
          </cell>
        </row>
        <row r="92">
          <cell r="C92" t="str">
            <v xml:space="preserve">  Private consumption</v>
          </cell>
        </row>
        <row r="93">
          <cell r="C93" t="str">
            <v>Gross fixed capital formation</v>
          </cell>
        </row>
        <row r="94">
          <cell r="C94" t="str">
            <v xml:space="preserve">  Public gross fixed capital formation</v>
          </cell>
        </row>
        <row r="95">
          <cell r="C95" t="str">
            <v xml:space="preserve"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 xml:space="preserve">    Private consumption</v>
          </cell>
        </row>
        <row r="106">
          <cell r="C106" t="str">
            <v xml:space="preserve">        Monetary private consumption + emergency aid</v>
          </cell>
        </row>
        <row r="107">
          <cell r="C107" t="str">
            <v xml:space="preserve">        Non-monetary private cons.</v>
          </cell>
        </row>
        <row r="108">
          <cell r="C108" t="str">
            <v xml:space="preserve">    Public consumption</v>
          </cell>
        </row>
        <row r="109">
          <cell r="C109" t="str">
            <v>Total investment</v>
          </cell>
        </row>
        <row r="110">
          <cell r="C110" t="str">
            <v xml:space="preserve">    Public investment</v>
          </cell>
        </row>
        <row r="111">
          <cell r="C111" t="str">
            <v xml:space="preserve">    Private investment </v>
          </cell>
        </row>
        <row r="112">
          <cell r="C112" t="str">
            <v xml:space="preserve"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 xml:space="preserve"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 xml:space="preserve"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 xml:space="preserve">          Emergency food aid (from fiscal) Mill USD</v>
          </cell>
        </row>
        <row r="123">
          <cell r="C123" t="str">
            <v xml:space="preserve"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 xml:space="preserve">      GDP</v>
          </cell>
        </row>
        <row r="126">
          <cell r="C126" t="str">
            <v xml:space="preserve">      Subsistance production/consumption  (-)</v>
          </cell>
        </row>
        <row r="127">
          <cell r="C127" t="str">
            <v xml:space="preserve">     Amortization of Pande Gas, bill. 1996 Mt.</v>
          </cell>
        </row>
        <row r="128">
          <cell r="C128" t="str">
            <v xml:space="preserve">          Amortization of Pande Gas, mill. US$</v>
          </cell>
        </row>
        <row r="129">
          <cell r="C129" t="str">
            <v xml:space="preserve">      Real net taxes</v>
          </cell>
        </row>
        <row r="130">
          <cell r="C130" t="str">
            <v xml:space="preserve"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 xml:space="preserve">  Public consumption</v>
          </cell>
        </row>
        <row r="135">
          <cell r="C135" t="str">
            <v xml:space="preserve">  Private consumption</v>
          </cell>
        </row>
        <row r="136">
          <cell r="C136" t="str">
            <v>Gross fixed capital formation</v>
          </cell>
        </row>
        <row r="137">
          <cell r="C137" t="str">
            <v xml:space="preserve">  Public gross fixed capital formation</v>
          </cell>
        </row>
        <row r="138">
          <cell r="C138" t="str">
            <v xml:space="preserve"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 xml:space="preserve">  Public consumption</v>
          </cell>
        </row>
        <row r="151">
          <cell r="B151" t="str">
            <v>NCP_R</v>
          </cell>
          <cell r="C151" t="str">
            <v xml:space="preserve"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 xml:space="preserve">  Public gross fixed capital formation</v>
          </cell>
        </row>
        <row r="154">
          <cell r="C154" t="str">
            <v xml:space="preserve"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 xml:space="preserve"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 xml:space="preserve">  Imports of goods</v>
          </cell>
        </row>
        <row r="160">
          <cell r="B160" t="str">
            <v>NGDP_R</v>
          </cell>
          <cell r="C160" t="str">
            <v xml:space="preserve">Gross domestic product </v>
          </cell>
        </row>
        <row r="161">
          <cell r="C161" t="str">
            <v xml:space="preserve"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 xml:space="preserve">   Net factor income at 2000 metical </v>
          </cell>
        </row>
        <row r="164">
          <cell r="C164" t="str">
            <v>GNP</v>
          </cell>
        </row>
        <row r="165">
          <cell r="C165" t="str">
            <v xml:space="preserve"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 xml:space="preserve">  Public consumption</v>
          </cell>
        </row>
        <row r="171">
          <cell r="C171" t="str">
            <v xml:space="preserve">  Private consumption</v>
          </cell>
        </row>
        <row r="172">
          <cell r="C172" t="str">
            <v>Gross fixed capital formation</v>
          </cell>
        </row>
        <row r="173">
          <cell r="C173" t="str">
            <v xml:space="preserve">  Public gross fixed capital formation</v>
          </cell>
        </row>
        <row r="174">
          <cell r="C174" t="str">
            <v xml:space="preserve"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 xml:space="preserve">  Exports of goods</v>
          </cell>
        </row>
        <row r="178">
          <cell r="C178" t="str">
            <v>Imports of goods and services</v>
          </cell>
        </row>
        <row r="179">
          <cell r="C179" t="str">
            <v xml:space="preserve"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 xml:space="preserve"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 xml:space="preserve">   Total revenue</v>
          </cell>
        </row>
        <row r="188">
          <cell r="B188" t="str">
            <v>GCG</v>
          </cell>
          <cell r="C188" t="str">
            <v xml:space="preserve">  Grants received (current and capital)</v>
          </cell>
        </row>
        <row r="189">
          <cell r="B189" t="str">
            <v>GCGC</v>
          </cell>
          <cell r="C189" t="str">
            <v xml:space="preserve">     of which: project grants received</v>
          </cell>
        </row>
        <row r="190">
          <cell r="C190" t="str">
            <v xml:space="preserve">   Estimated grant financed technical assistance</v>
          </cell>
        </row>
        <row r="191">
          <cell r="C191" t="str">
            <v xml:space="preserve"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 xml:space="preserve">   Defense</v>
          </cell>
        </row>
        <row r="195">
          <cell r="B195" t="str">
            <v>GCEE</v>
          </cell>
          <cell r="C195" t="str">
            <v xml:space="preserve">   Education</v>
          </cell>
        </row>
        <row r="196">
          <cell r="B196" t="str">
            <v>GCEEP</v>
          </cell>
          <cell r="C196" t="str">
            <v xml:space="preserve">      Elementary education</v>
          </cell>
        </row>
        <row r="197">
          <cell r="B197" t="str">
            <v>GCEH</v>
          </cell>
          <cell r="C197" t="str">
            <v xml:space="preserve">   Health</v>
          </cell>
        </row>
        <row r="198">
          <cell r="B198" t="str">
            <v>GCEHP</v>
          </cell>
          <cell r="C198" t="str">
            <v xml:space="preserve">      Basic healthcare</v>
          </cell>
        </row>
        <row r="199">
          <cell r="B199" t="str">
            <v>GCESWH</v>
          </cell>
          <cell r="C199" t="str">
            <v xml:space="preserve">   Social security, welfare &amp; housing</v>
          </cell>
        </row>
        <row r="200">
          <cell r="B200" t="str">
            <v>GCEES</v>
          </cell>
          <cell r="C200" t="str">
            <v xml:space="preserve">   Economic affairs &amp; services</v>
          </cell>
        </row>
        <row r="201">
          <cell r="B201" t="str">
            <v>GCEO</v>
          </cell>
          <cell r="C201" t="str">
            <v xml:space="preserve"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 xml:space="preserve">  Current expenditure</v>
          </cell>
        </row>
        <row r="204">
          <cell r="B204" t="str">
            <v>GCEW</v>
          </cell>
          <cell r="C204" t="str">
            <v xml:space="preserve">  Wages and salaries</v>
          </cell>
        </row>
        <row r="205">
          <cell r="B205" t="str">
            <v>GCEI_D</v>
          </cell>
          <cell r="C205" t="str">
            <v xml:space="preserve">    Domestic interest payments (scheduled)</v>
          </cell>
        </row>
        <row r="206">
          <cell r="B206" t="str">
            <v>GCEI_F</v>
          </cell>
          <cell r="C206" t="str">
            <v xml:space="preserve"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 xml:space="preserve"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 xml:space="preserve">  Current expenditure</v>
          </cell>
        </row>
        <row r="216">
          <cell r="C216" t="str">
            <v xml:space="preserve">        Current expenditure (adjusted)</v>
          </cell>
        </row>
        <row r="217">
          <cell r="B217" t="str">
            <v>GGED</v>
          </cell>
          <cell r="C217" t="str">
            <v xml:space="preserve">    Expenditure on national defense</v>
          </cell>
        </row>
        <row r="218">
          <cell r="C218" t="str">
            <v>Government investment</v>
          </cell>
        </row>
        <row r="219">
          <cell r="C219" t="str">
            <v xml:space="preserve"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 xml:space="preserve">  Exports (national currency)</v>
          </cell>
        </row>
        <row r="253">
          <cell r="C253" t="str">
            <v xml:space="preserve">  Imports (national currency)</v>
          </cell>
        </row>
        <row r="254">
          <cell r="C254" t="str">
            <v xml:space="preserve">  Export deflator</v>
          </cell>
        </row>
        <row r="255">
          <cell r="C255" t="str">
            <v xml:space="preserve">  Import deflator</v>
          </cell>
        </row>
        <row r="256">
          <cell r="C256" t="str">
            <v xml:space="preserve">  Representative rate</v>
          </cell>
        </row>
        <row r="258">
          <cell r="C258" t="str">
            <v>Change in terms of trade (merchandise):</v>
          </cell>
        </row>
        <row r="259">
          <cell r="C259" t="str">
            <v xml:space="preserve">   Trade data</v>
          </cell>
        </row>
        <row r="260">
          <cell r="C260" t="str">
            <v xml:space="preserve"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 xml:space="preserve"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 xml:space="preserve"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 xml:space="preserve">     Interest on public debt (scheduled; - sign)</v>
          </cell>
        </row>
        <row r="280">
          <cell r="B280" t="str">
            <v>BMIIMU</v>
          </cell>
          <cell r="C280" t="str">
            <v xml:space="preserve">       To multilateral creditors (scheduled; - sign)</v>
          </cell>
        </row>
        <row r="281">
          <cell r="B281" t="str">
            <v>BMIIBI</v>
          </cell>
          <cell r="C281" t="str">
            <v xml:space="preserve">       To bilateral creditors (scheduled; - sign)</v>
          </cell>
        </row>
        <row r="282">
          <cell r="B282" t="str">
            <v>BMIIBA</v>
          </cell>
          <cell r="C282" t="str">
            <v xml:space="preserve">       To banks (scheduled; - sign)</v>
          </cell>
        </row>
        <row r="283">
          <cell r="B283" t="str">
            <v>BMII_P</v>
          </cell>
          <cell r="C283" t="str">
            <v xml:space="preserve">  Interest on nonpublic debt (scheduled; - sign)</v>
          </cell>
        </row>
        <row r="284">
          <cell r="C284" t="str">
            <v xml:space="preserve"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 xml:space="preserve">  Debt forgiveness (with forgiven amount +)</v>
          </cell>
        </row>
        <row r="299">
          <cell r="B299" t="str">
            <v>BKFMU</v>
          </cell>
          <cell r="C299" t="str">
            <v xml:space="preserve">    By multilateral creditors</v>
          </cell>
        </row>
        <row r="300">
          <cell r="B300" t="str">
            <v>BKFBI</v>
          </cell>
          <cell r="C300" t="str">
            <v xml:space="preserve">    By bilateral creditors</v>
          </cell>
        </row>
        <row r="301">
          <cell r="B301" t="str">
            <v>BKFBA</v>
          </cell>
          <cell r="C301" t="str">
            <v xml:space="preserve">    By banks</v>
          </cell>
        </row>
        <row r="302">
          <cell r="C302" t="str">
            <v>Balance on capital account (BPM4)   1/</v>
          </cell>
        </row>
        <row r="303">
          <cell r="D303" t="str">
            <v xml:space="preserve"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 xml:space="preserve">   of which: debt-creating direct inv. Liabilities</v>
          </cell>
        </row>
        <row r="308">
          <cell r="B308" t="str">
            <v>BFDI</v>
          </cell>
          <cell r="C308" t="str">
            <v xml:space="preserve"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 xml:space="preserve">  From multilateral creditors (incl. IMF)</v>
          </cell>
        </row>
        <row r="312">
          <cell r="B312" t="str">
            <v>BFL_CBI</v>
          </cell>
          <cell r="C312" t="str">
            <v xml:space="preserve">  From bilateral creditors</v>
          </cell>
        </row>
        <row r="313">
          <cell r="B313" t="str">
            <v>BFL_CBA</v>
          </cell>
          <cell r="C313" t="str">
            <v xml:space="preserve"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 xml:space="preserve">  To multilateral creditors (scheduled; - sign) (incl. IMF)</v>
          </cell>
        </row>
        <row r="318">
          <cell r="B318" t="str">
            <v>BFL_DBI</v>
          </cell>
          <cell r="C318" t="str">
            <v xml:space="preserve">  To bilateral creditors (scheduled; - sign)</v>
          </cell>
        </row>
        <row r="319">
          <cell r="B319" t="str">
            <v>BFL_DBA</v>
          </cell>
          <cell r="C319" t="str">
            <v xml:space="preserve"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 xml:space="preserve"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 xml:space="preserve"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 xml:space="preserve">  Of obligations to bilateral creditors</v>
          </cell>
        </row>
        <row r="329">
          <cell r="B329" t="str">
            <v>BERBA</v>
          </cell>
          <cell r="C329" t="str">
            <v xml:space="preserve"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 xml:space="preserve">  To multilateral creditors, net (decrease -)</v>
          </cell>
        </row>
        <row r="333">
          <cell r="B333" t="str">
            <v>BEABI</v>
          </cell>
          <cell r="C333" t="str">
            <v xml:space="preserve">  To bilateral creditors, net (decrease -)</v>
          </cell>
        </row>
        <row r="334">
          <cell r="B334" t="str">
            <v>BEABA</v>
          </cell>
          <cell r="C334" t="str">
            <v xml:space="preserve"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 xml:space="preserve">  Portfolio investment assets, net (increase -)</v>
          </cell>
        </row>
        <row r="340">
          <cell r="B340" t="str">
            <v>BFPL</v>
          </cell>
          <cell r="C340" t="str">
            <v xml:space="preserve">  Portfolio investment liabilities, net </v>
          </cell>
        </row>
        <row r="341">
          <cell r="B341" t="str">
            <v>BFPQ</v>
          </cell>
          <cell r="C341" t="str">
            <v xml:space="preserve"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 xml:space="preserve"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 xml:space="preserve"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 xml:space="preserve">  Multilateral debt</v>
          </cell>
        </row>
        <row r="361">
          <cell r="B361" t="str">
            <v>DBI</v>
          </cell>
          <cell r="C361" t="str">
            <v xml:space="preserve">  Bilateral debt</v>
          </cell>
        </row>
        <row r="362">
          <cell r="B362" t="str">
            <v>DBA</v>
          </cell>
          <cell r="C362" t="str">
            <v xml:space="preserve"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 xml:space="preserve"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 xml:space="preserve">  To multilateral creditors  11/</v>
          </cell>
        </row>
        <row r="367">
          <cell r="B367" t="str">
            <v>DABI</v>
          </cell>
          <cell r="C367" t="str">
            <v xml:space="preserve">  To bilateral creditors  12/</v>
          </cell>
        </row>
        <row r="368">
          <cell r="B368" t="str">
            <v>DABA</v>
          </cell>
          <cell r="C368" t="str">
            <v xml:space="preserve"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 xml:space="preserve"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 xml:space="preserve"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 xml:space="preserve">    Scheduled debt service/fiscal revenue bef. grants</v>
          </cell>
        </row>
        <row r="380">
          <cell r="B380" t="str">
            <v xml:space="preserve"> </v>
          </cell>
          <cell r="C380" t="str">
            <v>Debt relief</v>
          </cell>
        </row>
        <row r="381">
          <cell r="C381" t="str">
            <v xml:space="preserve"> </v>
          </cell>
          <cell r="D381" t="str">
            <v xml:space="preserve"> </v>
          </cell>
        </row>
        <row r="382">
          <cell r="C382" t="str">
            <v xml:space="preserve"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 xml:space="preserve">  Net factor income from abroad (accrued) (NFI)</v>
          </cell>
        </row>
        <row r="387">
          <cell r="C387" t="str">
            <v xml:space="preserve">  Income credits</v>
          </cell>
        </row>
        <row r="388">
          <cell r="C388" t="str">
            <v xml:space="preserve">  Income debits</v>
          </cell>
        </row>
        <row r="389">
          <cell r="C389" t="str">
            <v>Net unrequited transfers (NUT) (BPM5)</v>
          </cell>
        </row>
        <row r="390">
          <cell r="C390" t="str">
            <v xml:space="preserve">  Public sector (BPM5)</v>
          </cell>
        </row>
        <row r="391">
          <cell r="C391" t="str">
            <v xml:space="preserve">  Private sector</v>
          </cell>
          <cell r="D391" t="str">
            <v xml:space="preserve"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 xml:space="preserve"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 xml:space="preserve">  Net factor income from abroad, cash, (OM)</v>
          </cell>
        </row>
        <row r="413">
          <cell r="C413" t="str">
            <v xml:space="preserve">       Public sector  (from BOP)</v>
          </cell>
          <cell r="D413" t="str">
            <v xml:space="preserve"> </v>
          </cell>
        </row>
        <row r="414">
          <cell r="C414" t="str">
            <v xml:space="preserve">       Private sector</v>
          </cell>
        </row>
        <row r="415">
          <cell r="C415" t="str">
            <v xml:space="preserve">                   o/w servicing of HCB and gas in bill of MT</v>
          </cell>
        </row>
        <row r="416">
          <cell r="C416" t="str">
            <v xml:space="preserve">  Net unrequited transfers, cash basis (NUT)</v>
          </cell>
        </row>
        <row r="417">
          <cell r="C417" t="str">
            <v xml:space="preserve">       Public sector</v>
          </cell>
          <cell r="D417" t="str">
            <v xml:space="preserve"> </v>
          </cell>
        </row>
        <row r="418">
          <cell r="C418" t="str">
            <v xml:space="preserve">       Private sector</v>
          </cell>
        </row>
        <row r="419">
          <cell r="D419" t="str">
            <v xml:space="preserve"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 xml:space="preserve">  Public sector </v>
          </cell>
          <cell r="D422" t="str">
            <v xml:space="preserve"> </v>
          </cell>
        </row>
        <row r="423">
          <cell r="C423" t="str">
            <v xml:space="preserve">  Private sector</v>
          </cell>
          <cell r="D423" t="str">
            <v xml:space="preserve"> </v>
          </cell>
        </row>
        <row r="425">
          <cell r="C425" t="str">
            <v>Gross Domestic Savings (GDS) = GDP - C</v>
          </cell>
        </row>
        <row r="426">
          <cell r="C426" t="str">
            <v xml:space="preserve">  Public sector </v>
          </cell>
          <cell r="D426" t="str">
            <v xml:space="preserve"> </v>
          </cell>
        </row>
        <row r="427">
          <cell r="C427" t="str">
            <v xml:space="preserve">  Private sector</v>
          </cell>
        </row>
        <row r="429">
          <cell r="C429" t="str">
            <v>Gross investment (I)</v>
          </cell>
        </row>
        <row r="430">
          <cell r="C430" t="str">
            <v xml:space="preserve">  Public investment</v>
          </cell>
        </row>
        <row r="431">
          <cell r="C431" t="str">
            <v xml:space="preserve">  Private investment</v>
          </cell>
        </row>
        <row r="432">
          <cell r="C432" t="str">
            <v xml:space="preserve"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 xml:space="preserve">  Private sector</v>
          </cell>
        </row>
        <row r="445">
          <cell r="C445" t="str">
            <v xml:space="preserve">    Private sector - non-energy</v>
          </cell>
        </row>
        <row r="446">
          <cell r="C446" t="str">
            <v xml:space="preserve">    Private sector - energy</v>
          </cell>
        </row>
        <row r="447">
          <cell r="C447" t="str">
            <v xml:space="preserve">  Public sector</v>
          </cell>
        </row>
        <row r="448">
          <cell r="C448" t="str">
            <v xml:space="preserve">  Banking sector</v>
          </cell>
          <cell r="D448" t="str">
            <v xml:space="preserve"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 xml:space="preserve"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 xml:space="preserve"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 xml:space="preserve"> NGDP-(NCG+NCP+NFI+NINV+NX-NM)=0</v>
          </cell>
        </row>
        <row r="465">
          <cell r="C465" t="str">
            <v>National income identity:</v>
          </cell>
        </row>
        <row r="466">
          <cell r="C466" t="str">
            <v xml:space="preserve"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 xml:space="preserve">  BCA-(BXG+BMG+BXS+BMS+BXI+BMI+BTRP+BTRG)=0</v>
          </cell>
        </row>
        <row r="472">
          <cell r="C472" t="str">
            <v>As percent of GDP:</v>
          </cell>
        </row>
        <row r="473">
          <cell r="C473" t="str">
            <v xml:space="preserve">  (BCA/((NGDP/ENDA_PR)*1000))*100</v>
          </cell>
        </row>
        <row r="474">
          <cell r="C474" t="str">
            <v>Financial account identity:</v>
          </cell>
        </row>
        <row r="475">
          <cell r="C475" t="str">
            <v xml:space="preserve">  BF-(BFD+BFL_C_G+BFL_C_P+BFL_D_G+BFL_D_P+BFL_DF</v>
          </cell>
        </row>
        <row r="476">
          <cell r="C476" t="str">
            <v xml:space="preserve"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 xml:space="preserve"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 xml:space="preserve">1.  There is no information on the composition of debt relief, nor on the maturity of cancelled debt.  All debt relief </v>
          </cell>
        </row>
        <row r="494">
          <cell r="C494" t="str">
            <v xml:space="preserve"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 xml:space="preserve"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 xml:space="preserve">    revisions.  Cummulative changes amount to $160 more than known arrears in 1993, possibly unregistered debt </v>
          </cell>
        </row>
        <row r="502">
          <cell r="C502" t="str">
            <v xml:space="preserve"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 xml:space="preserve"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 xml:space="preserve">    assumed to have grown at 10 percent annually; for 1984, source is Fund document.  As of 1993, all commercial debt </v>
          </cell>
        </row>
        <row r="511">
          <cell r="C511" t="str">
            <v xml:space="preserve">    debt cancelled or taken over by bilaterals.</v>
          </cell>
        </row>
        <row r="512">
          <cell r="C512" t="str">
            <v xml:space="preserve">13. Arrears to banks for 1984, 1990 and 92 from documents.  In 1993 all debt to banks had been assumed by bilaterals. </v>
          </cell>
        </row>
        <row r="513">
          <cell r="C513" t="str">
            <v xml:space="preserve"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 xml:space="preserve"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 xml:space="preserve"> </v>
          </cell>
        </row>
        <row r="521">
          <cell r="B521" t="str">
            <v>I.1+I.2</v>
          </cell>
        </row>
        <row r="526">
          <cell r="D526" t="str">
            <v xml:space="preserve"> 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 da Conta Trimestral"/>
      <sheetName val="Mapa I_ Receitas do Estado"/>
      <sheetName val="Mapa II_ Despesas por Economica"/>
      <sheetName val="Mapa III_ Despesas por Organica"/>
      <sheetName val="Mapa IV_ Despesas por Funções"/>
      <sheetName val="Mapa V_ Receitas FSAs"/>
      <sheetName val="Mapa VIII"/>
      <sheetName val="Mapa IX"/>
      <sheetName val="Mapa V Receitas FSAs  "/>
      <sheetName val="Mapa V(a)_ Receitas FSAs "/>
      <sheetName val="Mapa VI_ Despesas FSAs"/>
      <sheetName val="Mapa VIa_ Despesas FSAs"/>
      <sheetName val="Mapa VII_ Despesas por Programa"/>
      <sheetName val="Mapa X_ Fundo Financ. Municipal"/>
      <sheetName val="Mapa XII"/>
      <sheetName val="Mapa XII-A"/>
      <sheetName val="Mapa XIII"/>
      <sheetName val="Mapa XIV"/>
      <sheetName val="Mapa Xa_Transferencia Municipio"/>
      <sheetName val="Mapa Xb_Transf Municipio"/>
      <sheetName val="Mapa XI_ Op. Financeiras "/>
      <sheetName val="Quadro Comparativo"/>
      <sheetName val="Parametro FMI"/>
      <sheetName val="Mapa XVI_ Orçamento por Género"/>
      <sheetName val="Receita Consignada IVTrim 23"/>
      <sheetName val="Reg.Inst 2023 IV TRIM"/>
      <sheetName val="AI - Amort_Emp_Ext 2023"/>
      <sheetName val="Movimento Dívida Jan a Set_2023"/>
      <sheetName val="Desembolsos Externos_4ºTrim23"/>
      <sheetName val="Stock Dívida Externa_4ºTrim23"/>
      <sheetName val="Stock Dívida Interna_4ºTrim23"/>
      <sheetName val="OPERAÇÕES TESOURARIA_4ºTrim23"/>
      <sheetName val="Compensados 4º Trimestre 2023 "/>
      <sheetName val="IPSAS - Demonst. Desemp. Orç"/>
      <sheetName val="IPSAS - Demonst. Fluxo Caixa"/>
      <sheetName val="Mapa Auxiliar - Despesas"/>
      <sheetName val="Mapa A_Fluxo_Caixa "/>
      <sheetName val="Movimento DI-2023 (2)"/>
      <sheetName val="Check"/>
      <sheetName val="Fluxos Transf Ac Correntes"/>
      <sheetName val="Receita DGA"/>
      <sheetName val="Economico Sem Pessoal-III Trim "/>
      <sheetName val="Funcional Sem Pessoal-III Tr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AY10">
            <v>316090839</v>
          </cell>
        </row>
        <row r="11">
          <cell r="AY11">
            <v>328000</v>
          </cell>
        </row>
        <row r="13">
          <cell r="AY13">
            <v>43955440</v>
          </cell>
        </row>
        <row r="16">
          <cell r="AY16">
            <v>308989063</v>
          </cell>
        </row>
        <row r="20">
          <cell r="AY20">
            <v>1125490</v>
          </cell>
        </row>
        <row r="21">
          <cell r="AY21">
            <v>173032258</v>
          </cell>
        </row>
        <row r="22">
          <cell r="AY22">
            <v>911375</v>
          </cell>
        </row>
        <row r="23">
          <cell r="AY23">
            <v>30723614</v>
          </cell>
        </row>
        <row r="24">
          <cell r="AY24">
            <v>5787217</v>
          </cell>
        </row>
        <row r="26">
          <cell r="AY26">
            <v>64451869</v>
          </cell>
        </row>
        <row r="27">
          <cell r="AY27">
            <v>2127043</v>
          </cell>
        </row>
        <row r="28">
          <cell r="AY28">
            <v>29529563</v>
          </cell>
        </row>
        <row r="31">
          <cell r="AY31">
            <v>30354400</v>
          </cell>
        </row>
        <row r="32">
          <cell r="AY32">
            <v>11581355</v>
          </cell>
        </row>
        <row r="33">
          <cell r="AY33">
            <v>69880783</v>
          </cell>
        </row>
        <row r="34">
          <cell r="AY34">
            <v>494056610</v>
          </cell>
        </row>
        <row r="35">
          <cell r="AY35">
            <v>163626257</v>
          </cell>
        </row>
        <row r="36">
          <cell r="AY36">
            <v>288181754</v>
          </cell>
        </row>
        <row r="37">
          <cell r="AY37">
            <v>5170000</v>
          </cell>
        </row>
        <row r="38">
          <cell r="AY38">
            <v>25000</v>
          </cell>
        </row>
        <row r="40">
          <cell r="AY40">
            <v>34423722</v>
          </cell>
        </row>
        <row r="42">
          <cell r="AY42">
            <v>149975386</v>
          </cell>
        </row>
        <row r="43">
          <cell r="AY43">
            <v>33967926</v>
          </cell>
        </row>
        <row r="45">
          <cell r="AY45">
            <v>205833122</v>
          </cell>
        </row>
        <row r="46">
          <cell r="AY46">
            <v>2791894</v>
          </cell>
        </row>
        <row r="47">
          <cell r="AY47">
            <v>37901337</v>
          </cell>
        </row>
        <row r="50">
          <cell r="AY50">
            <v>882500</v>
          </cell>
        </row>
        <row r="51">
          <cell r="AY51">
            <v>10555933</v>
          </cell>
        </row>
        <row r="53">
          <cell r="AY53">
            <v>160099146</v>
          </cell>
        </row>
        <row r="56">
          <cell r="AY56">
            <v>320578</v>
          </cell>
        </row>
        <row r="57">
          <cell r="AY57">
            <v>42561647</v>
          </cell>
        </row>
        <row r="60">
          <cell r="AY60">
            <v>1028331</v>
          </cell>
        </row>
        <row r="61">
          <cell r="AY61">
            <v>2208000</v>
          </cell>
        </row>
        <row r="62">
          <cell r="AY62">
            <v>226250</v>
          </cell>
        </row>
        <row r="65">
          <cell r="AY65">
            <v>87345369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6">
          <cell r="F36">
            <v>916958869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topLeftCell="A29" zoomScaleNormal="100" workbookViewId="0">
      <selection activeCell="G31" sqref="G31"/>
    </sheetView>
  </sheetViews>
  <sheetFormatPr defaultColWidth="8.5703125" defaultRowHeight="12.75" x14ac:dyDescent="0.2"/>
  <cols>
    <col min="1" max="1" width="37.7109375" style="1" customWidth="1"/>
    <col min="2" max="2" width="51.85546875" style="1" customWidth="1"/>
    <col min="3" max="7" width="16.7109375" style="1" customWidth="1"/>
    <col min="8" max="8" width="11.28515625" style="1" customWidth="1"/>
    <col min="9" max="10" width="13.42578125" style="1" hidden="1" customWidth="1"/>
    <col min="11" max="11" width="39.7109375" style="1" hidden="1" customWidth="1"/>
    <col min="12" max="12" width="13.42578125" style="1" hidden="1" customWidth="1"/>
    <col min="13" max="13" width="0" style="1" hidden="1" customWidth="1"/>
    <col min="14" max="14" width="10.7109375" style="1" hidden="1" customWidth="1"/>
    <col min="15" max="17" width="0" style="1" hidden="1" customWidth="1"/>
    <col min="18" max="18" width="15.7109375" style="1" customWidth="1"/>
    <col min="19" max="20" width="8.5703125" style="1"/>
    <col min="21" max="21" width="13.42578125" style="1" bestFit="1" customWidth="1"/>
    <col min="22" max="16384" width="8.5703125" style="1"/>
  </cols>
  <sheetData>
    <row r="1" spans="1:18" ht="4.5" hidden="1" customHeight="1" x14ac:dyDescent="0.2"/>
    <row r="2" spans="1:18" ht="23.25" customHeight="1" x14ac:dyDescent="0.2">
      <c r="A2" s="2"/>
      <c r="B2" s="3"/>
      <c r="C2" s="4"/>
      <c r="D2" s="5"/>
      <c r="E2" s="5"/>
      <c r="F2" s="5"/>
      <c r="G2" s="5"/>
      <c r="H2" s="5"/>
    </row>
    <row r="3" spans="1:18" ht="23.25" customHeight="1" x14ac:dyDescent="0.2">
      <c r="A3" s="2"/>
      <c r="B3" s="3"/>
      <c r="C3" s="4"/>
      <c r="D3" s="5"/>
      <c r="E3" s="5"/>
      <c r="F3" s="5"/>
      <c r="G3" s="5"/>
      <c r="H3" s="5"/>
    </row>
    <row r="4" spans="1:18" ht="12" customHeight="1" x14ac:dyDescent="0.2">
      <c r="B4" s="6"/>
      <c r="C4" s="7"/>
      <c r="D4" s="7"/>
      <c r="E4" s="7"/>
      <c r="F4" s="7"/>
      <c r="G4" s="7"/>
      <c r="H4" s="7"/>
    </row>
    <row r="5" spans="1:18" ht="12.75" customHeight="1" x14ac:dyDescent="0.2">
      <c r="A5" s="8"/>
      <c r="B5" s="8"/>
      <c r="C5" s="256"/>
      <c r="D5" s="256"/>
      <c r="E5" s="9"/>
      <c r="F5" s="10"/>
      <c r="G5" s="10"/>
      <c r="H5" s="10"/>
    </row>
    <row r="6" spans="1:18" ht="21" customHeight="1" x14ac:dyDescent="0.2">
      <c r="A6" s="257" t="s">
        <v>0</v>
      </c>
      <c r="B6" s="258"/>
      <c r="C6" s="263" t="s">
        <v>1</v>
      </c>
      <c r="D6" s="263" t="s">
        <v>2</v>
      </c>
      <c r="E6" s="266" t="s">
        <v>3</v>
      </c>
      <c r="F6" s="267"/>
      <c r="G6" s="268"/>
      <c r="H6" s="253" t="s">
        <v>4</v>
      </c>
      <c r="J6" s="252"/>
      <c r="K6" s="252"/>
      <c r="L6" s="253" t="s">
        <v>5</v>
      </c>
      <c r="M6" s="252"/>
      <c r="N6" s="252"/>
    </row>
    <row r="7" spans="1:18" ht="22.5" customHeight="1" x14ac:dyDescent="0.2">
      <c r="A7" s="259"/>
      <c r="B7" s="260"/>
      <c r="C7" s="264"/>
      <c r="D7" s="264"/>
      <c r="E7" s="253" t="s">
        <v>6</v>
      </c>
      <c r="F7" s="253" t="s">
        <v>7</v>
      </c>
      <c r="G7" s="253" t="s">
        <v>8</v>
      </c>
      <c r="H7" s="254"/>
      <c r="J7" s="252"/>
      <c r="K7" s="252"/>
      <c r="L7" s="254"/>
      <c r="M7" s="252"/>
      <c r="N7" s="252"/>
    </row>
    <row r="8" spans="1:18" ht="12.6" customHeight="1" x14ac:dyDescent="0.2">
      <c r="A8" s="261"/>
      <c r="B8" s="262"/>
      <c r="C8" s="264"/>
      <c r="D8" s="264"/>
      <c r="E8" s="254"/>
      <c r="F8" s="254"/>
      <c r="G8" s="254"/>
      <c r="H8" s="254"/>
      <c r="J8" s="252"/>
      <c r="K8" s="252"/>
      <c r="L8" s="254"/>
      <c r="M8" s="252"/>
      <c r="N8" s="252"/>
    </row>
    <row r="9" spans="1:18" ht="15" x14ac:dyDescent="0.2">
      <c r="A9" s="11" t="s">
        <v>9</v>
      </c>
      <c r="B9" s="12" t="s">
        <v>10</v>
      </c>
      <c r="C9" s="265"/>
      <c r="D9" s="265"/>
      <c r="E9" s="255"/>
      <c r="F9" s="255"/>
      <c r="G9" s="255"/>
      <c r="H9" s="255"/>
      <c r="J9" s="252"/>
      <c r="K9" s="252"/>
      <c r="L9" s="255"/>
      <c r="M9" s="252"/>
      <c r="N9" s="252"/>
    </row>
    <row r="10" spans="1:18" ht="15" x14ac:dyDescent="0.2">
      <c r="A10" s="13"/>
      <c r="B10" s="14" t="s">
        <v>11</v>
      </c>
      <c r="C10" s="15">
        <f>+C11+C195</f>
        <v>64985780520</v>
      </c>
      <c r="D10" s="15">
        <f>+D11+D195</f>
        <v>68839180519</v>
      </c>
      <c r="E10" s="15">
        <f>+E11+E195</f>
        <v>62152990262</v>
      </c>
      <c r="F10" s="15">
        <f>+F11+F195</f>
        <v>2810049071</v>
      </c>
      <c r="G10" s="15">
        <f>+G11+G195</f>
        <v>64963039333</v>
      </c>
      <c r="H10" s="16">
        <f>+G10/D10</f>
        <v>0.94369280463862926</v>
      </c>
      <c r="I10" s="17"/>
      <c r="J10" s="13"/>
      <c r="K10" s="14" t="s">
        <v>11</v>
      </c>
      <c r="L10" s="15">
        <v>53100295232</v>
      </c>
      <c r="M10" s="18">
        <f>+G10/L10-1</f>
        <v>0.22340260160834502</v>
      </c>
      <c r="N10" s="19">
        <f>(G10-L10)/1000000</f>
        <v>11862.744101</v>
      </c>
      <c r="R10" s="20"/>
    </row>
    <row r="11" spans="1:18" ht="15" x14ac:dyDescent="0.2">
      <c r="A11" s="21"/>
      <c r="B11" s="22" t="s">
        <v>12</v>
      </c>
      <c r="C11" s="23">
        <f>+C12+C54+C61+C83</f>
        <v>64238378577</v>
      </c>
      <c r="D11" s="23">
        <f>+D12+D54+D61+D83</f>
        <v>68091778576</v>
      </c>
      <c r="E11" s="23">
        <f>+E12+E54+E61+E83</f>
        <v>62104820891</v>
      </c>
      <c r="F11" s="23">
        <f>+F12+F54+F61+F83</f>
        <v>2719241121</v>
      </c>
      <c r="G11" s="23">
        <f>+G12+G54+G61+G83</f>
        <v>64824062012</v>
      </c>
      <c r="H11" s="24">
        <f t="shared" ref="H11:H74" si="0">+G11/D11</f>
        <v>0.9520101158709966</v>
      </c>
      <c r="J11" s="21"/>
      <c r="K11" s="22" t="s">
        <v>12</v>
      </c>
      <c r="L11" s="25">
        <v>52663301861</v>
      </c>
      <c r="M11" s="18">
        <f t="shared" ref="M11:M74" si="1">+G11/L11-1</f>
        <v>0.2309152620756143</v>
      </c>
      <c r="N11" s="19">
        <f t="shared" ref="N11:N74" si="2">(G11-L11)/1000000</f>
        <v>12160.760151</v>
      </c>
    </row>
    <row r="12" spans="1:18" ht="15" x14ac:dyDescent="0.25">
      <c r="A12" s="26" t="s">
        <v>13</v>
      </c>
      <c r="B12" s="27" t="s">
        <v>14</v>
      </c>
      <c r="C12" s="28">
        <f>+C14+C17+C20+C27+C45+C49</f>
        <v>44350416191</v>
      </c>
      <c r="D12" s="28">
        <f>+D14+D17+D20+D27+D45+D49</f>
        <v>44350416191</v>
      </c>
      <c r="E12" s="28">
        <f>+E14+E17+E20+E27+E45+E49</f>
        <v>49698853466</v>
      </c>
      <c r="F12" s="28">
        <f>+F14+F17+F20+F27+F45+F49</f>
        <v>0</v>
      </c>
      <c r="G12" s="28">
        <f>+G14+G17+G20+G27+G45+G49</f>
        <v>49698853466</v>
      </c>
      <c r="H12" s="29">
        <f t="shared" si="0"/>
        <v>1.1205949737194429</v>
      </c>
      <c r="J12" s="26" t="s">
        <v>13</v>
      </c>
      <c r="K12" s="27" t="s">
        <v>14</v>
      </c>
      <c r="L12" s="30">
        <v>44146243516</v>
      </c>
      <c r="M12" s="31">
        <f t="shared" si="1"/>
        <v>0.12577763152118604</v>
      </c>
      <c r="N12" s="32">
        <f t="shared" si="2"/>
        <v>5552.60995</v>
      </c>
    </row>
    <row r="13" spans="1:18" ht="11.25" customHeight="1" x14ac:dyDescent="0.25">
      <c r="A13" s="33"/>
      <c r="B13" s="34"/>
      <c r="C13" s="35"/>
      <c r="D13" s="35"/>
      <c r="E13" s="35"/>
      <c r="F13" s="35"/>
      <c r="G13" s="35"/>
      <c r="H13" s="36"/>
      <c r="J13" s="33"/>
      <c r="K13" s="34"/>
      <c r="L13" s="35"/>
      <c r="M13" s="37" t="e">
        <f t="shared" si="1"/>
        <v>#DIV/0!</v>
      </c>
      <c r="N13" s="38">
        <f t="shared" si="2"/>
        <v>0</v>
      </c>
    </row>
    <row r="14" spans="1:18" ht="15" x14ac:dyDescent="0.25">
      <c r="A14" s="39" t="s">
        <v>15</v>
      </c>
      <c r="B14" s="40" t="s">
        <v>16</v>
      </c>
      <c r="C14" s="41">
        <f>SUM(C15:C16)</f>
        <v>10968181905</v>
      </c>
      <c r="D14" s="41">
        <f>SUM(D15:D16)</f>
        <v>10968181905</v>
      </c>
      <c r="E14" s="42">
        <f>SUM(E15:E16)</f>
        <v>11981902790</v>
      </c>
      <c r="F14" s="42">
        <f>SUM(F15:F16)</f>
        <v>0</v>
      </c>
      <c r="G14" s="42">
        <f>SUM(G15:G16)</f>
        <v>11981902790</v>
      </c>
      <c r="H14" s="43">
        <f t="shared" si="0"/>
        <v>1.0924237848879841</v>
      </c>
      <c r="I14" s="17"/>
      <c r="J14" s="39" t="s">
        <v>15</v>
      </c>
      <c r="K14" s="40" t="s">
        <v>16</v>
      </c>
      <c r="L14" s="44">
        <v>9634415936</v>
      </c>
      <c r="M14" s="45">
        <f t="shared" si="1"/>
        <v>0.24365637414805508</v>
      </c>
      <c r="N14" s="46">
        <f t="shared" si="2"/>
        <v>2347.4868540000002</v>
      </c>
      <c r="R14" s="17"/>
    </row>
    <row r="15" spans="1:18" ht="15" x14ac:dyDescent="0.25">
      <c r="A15" s="47" t="s">
        <v>17</v>
      </c>
      <c r="B15" s="48" t="s">
        <v>18</v>
      </c>
      <c r="C15" s="49">
        <v>6922796308</v>
      </c>
      <c r="D15" s="49">
        <f>+C15</f>
        <v>6922796308</v>
      </c>
      <c r="E15" s="49">
        <v>6468129994</v>
      </c>
      <c r="F15" s="49"/>
      <c r="G15" s="49">
        <f>+E15+F15</f>
        <v>6468129994</v>
      </c>
      <c r="H15" s="50">
        <f t="shared" si="0"/>
        <v>0.93432331477461117</v>
      </c>
      <c r="J15" s="47" t="s">
        <v>17</v>
      </c>
      <c r="K15" s="48" t="s">
        <v>18</v>
      </c>
      <c r="L15" s="51">
        <v>6433672273</v>
      </c>
      <c r="M15" s="52">
        <f t="shared" si="1"/>
        <v>5.355840263205236E-3</v>
      </c>
      <c r="N15" s="53">
        <f t="shared" si="2"/>
        <v>34.457720999999999</v>
      </c>
      <c r="R15" s="17"/>
    </row>
    <row r="16" spans="1:18" ht="15" x14ac:dyDescent="0.25">
      <c r="A16" s="47" t="s">
        <v>19</v>
      </c>
      <c r="B16" s="48" t="s">
        <v>20</v>
      </c>
      <c r="C16" s="49">
        <v>4045385597</v>
      </c>
      <c r="D16" s="49">
        <f>+C16</f>
        <v>4045385597</v>
      </c>
      <c r="E16" s="49">
        <v>5513772796</v>
      </c>
      <c r="F16" s="49"/>
      <c r="G16" s="49">
        <f>+E16+F16</f>
        <v>5513772796</v>
      </c>
      <c r="H16" s="50">
        <f t="shared" si="0"/>
        <v>1.3629783030050175</v>
      </c>
      <c r="J16" s="47" t="s">
        <v>19</v>
      </c>
      <c r="K16" s="48" t="s">
        <v>20</v>
      </c>
      <c r="L16" s="51">
        <v>3200743663</v>
      </c>
      <c r="M16" s="52">
        <f t="shared" si="1"/>
        <v>0.72265366319027224</v>
      </c>
      <c r="N16" s="53">
        <f t="shared" si="2"/>
        <v>2313.029133</v>
      </c>
    </row>
    <row r="17" spans="1:21" s="54" customFormat="1" ht="15" x14ac:dyDescent="0.25">
      <c r="A17" s="39" t="s">
        <v>21</v>
      </c>
      <c r="B17" s="40" t="s">
        <v>22</v>
      </c>
      <c r="C17" s="42">
        <f>SUM(C18:C20)</f>
        <v>165057520</v>
      </c>
      <c r="D17" s="42">
        <f>SUM(D18:D20)</f>
        <v>165057520</v>
      </c>
      <c r="E17" s="42">
        <f>SUM(E18:E20)</f>
        <v>657925512</v>
      </c>
      <c r="F17" s="42">
        <f>SUM(F18:F20)</f>
        <v>0</v>
      </c>
      <c r="G17" s="42">
        <f>SUM(G18:G20)</f>
        <v>657925512</v>
      </c>
      <c r="H17" s="43">
        <f t="shared" si="0"/>
        <v>3.9860377885236615</v>
      </c>
      <c r="J17" s="39" t="s">
        <v>21</v>
      </c>
      <c r="K17" s="40" t="s">
        <v>22</v>
      </c>
      <c r="L17" s="44">
        <v>539492160</v>
      </c>
      <c r="M17" s="45">
        <f t="shared" si="1"/>
        <v>0.21952747561706931</v>
      </c>
      <c r="N17" s="46">
        <f t="shared" si="2"/>
        <v>118.433352</v>
      </c>
    </row>
    <row r="18" spans="1:21" ht="15" x14ac:dyDescent="0.25">
      <c r="A18" s="55" t="s">
        <v>23</v>
      </c>
      <c r="B18" s="56" t="s">
        <v>24</v>
      </c>
      <c r="C18" s="49">
        <v>132071412</v>
      </c>
      <c r="D18" s="49">
        <f>+C18</f>
        <v>132071412</v>
      </c>
      <c r="E18" s="49">
        <v>656988431</v>
      </c>
      <c r="F18" s="49"/>
      <c r="G18" s="49">
        <f>+E18+F18</f>
        <v>656988431</v>
      </c>
      <c r="H18" s="50">
        <f t="shared" si="0"/>
        <v>4.9744938821430935</v>
      </c>
      <c r="J18" s="55" t="s">
        <v>23</v>
      </c>
      <c r="K18" s="56" t="s">
        <v>24</v>
      </c>
      <c r="L18" s="51">
        <v>538859214</v>
      </c>
      <c r="M18" s="52">
        <f t="shared" si="1"/>
        <v>0.2192209280845665</v>
      </c>
      <c r="N18" s="57">
        <f t="shared" si="2"/>
        <v>118.129217</v>
      </c>
    </row>
    <row r="19" spans="1:21" ht="15" x14ac:dyDescent="0.25">
      <c r="A19" s="55" t="s">
        <v>25</v>
      </c>
      <c r="B19" s="56" t="s">
        <v>26</v>
      </c>
      <c r="C19" s="49">
        <v>32986108</v>
      </c>
      <c r="D19" s="49">
        <f>+C19</f>
        <v>32986108</v>
      </c>
      <c r="E19" s="49">
        <v>937081</v>
      </c>
      <c r="F19" s="49"/>
      <c r="G19" s="49">
        <f>+E19+F19</f>
        <v>937081</v>
      </c>
      <c r="H19" s="50">
        <f t="shared" si="0"/>
        <v>2.8408352995145714E-2</v>
      </c>
      <c r="J19" s="55" t="s">
        <v>25</v>
      </c>
      <c r="K19" s="56" t="s">
        <v>26</v>
      </c>
      <c r="L19" s="51">
        <v>632946</v>
      </c>
      <c r="M19" s="52">
        <f t="shared" si="1"/>
        <v>0.48050702587582506</v>
      </c>
      <c r="N19" s="57">
        <f t="shared" si="2"/>
        <v>0.30413499999999999</v>
      </c>
    </row>
    <row r="20" spans="1:21" ht="15" hidden="1" x14ac:dyDescent="0.25">
      <c r="A20" s="39" t="s">
        <v>27</v>
      </c>
      <c r="B20" s="40" t="s">
        <v>28</v>
      </c>
      <c r="C20" s="49">
        <f>+C21</f>
        <v>0</v>
      </c>
      <c r="D20" s="49">
        <f>+D21</f>
        <v>0</v>
      </c>
      <c r="E20" s="42">
        <f>+E21</f>
        <v>0</v>
      </c>
      <c r="F20" s="42">
        <f>+F21</f>
        <v>0</v>
      </c>
      <c r="G20" s="42">
        <f>+G21</f>
        <v>0</v>
      </c>
      <c r="H20" s="43" t="e">
        <f t="shared" si="0"/>
        <v>#DIV/0!</v>
      </c>
      <c r="J20" s="39" t="s">
        <v>27</v>
      </c>
      <c r="K20" s="40" t="s">
        <v>28</v>
      </c>
      <c r="L20" s="44">
        <v>0</v>
      </c>
      <c r="M20" s="45" t="e">
        <f t="shared" si="1"/>
        <v>#DIV/0!</v>
      </c>
      <c r="N20" s="53">
        <f t="shared" si="2"/>
        <v>0</v>
      </c>
    </row>
    <row r="21" spans="1:21" ht="15" hidden="1" x14ac:dyDescent="0.25">
      <c r="A21" s="55" t="s">
        <v>29</v>
      </c>
      <c r="B21" s="56" t="s">
        <v>30</v>
      </c>
      <c r="C21" s="49">
        <f>SUM(C22:C23)</f>
        <v>0</v>
      </c>
      <c r="D21" s="49">
        <f t="shared" ref="D21:D26" si="3">+C21</f>
        <v>0</v>
      </c>
      <c r="E21" s="49">
        <f>SUM(E22:E26)</f>
        <v>0</v>
      </c>
      <c r="F21" s="49">
        <f>SUM(F22:F26)</f>
        <v>0</v>
      </c>
      <c r="G21" s="49">
        <f>SUM(G22:G26)</f>
        <v>0</v>
      </c>
      <c r="H21" s="50" t="e">
        <f t="shared" si="0"/>
        <v>#DIV/0!</v>
      </c>
      <c r="J21" s="55" t="s">
        <v>29</v>
      </c>
      <c r="K21" s="56" t="s">
        <v>30</v>
      </c>
      <c r="L21" s="51">
        <v>0</v>
      </c>
      <c r="M21" s="52" t="e">
        <f t="shared" si="1"/>
        <v>#DIV/0!</v>
      </c>
      <c r="N21" s="53">
        <f t="shared" si="2"/>
        <v>0</v>
      </c>
    </row>
    <row r="22" spans="1:21" ht="15" hidden="1" x14ac:dyDescent="0.25">
      <c r="A22" s="55" t="s">
        <v>31</v>
      </c>
      <c r="B22" s="48" t="s">
        <v>18</v>
      </c>
      <c r="C22" s="49"/>
      <c r="D22" s="49">
        <f t="shared" si="3"/>
        <v>0</v>
      </c>
      <c r="E22" s="49"/>
      <c r="F22" s="49"/>
      <c r="G22" s="49">
        <f>+E22+F22</f>
        <v>0</v>
      </c>
      <c r="H22" s="50" t="e">
        <f t="shared" si="0"/>
        <v>#DIV/0!</v>
      </c>
      <c r="J22" s="55" t="s">
        <v>31</v>
      </c>
      <c r="K22" s="48" t="s">
        <v>18</v>
      </c>
      <c r="L22" s="51">
        <v>0</v>
      </c>
      <c r="M22" s="52" t="e">
        <f t="shared" si="1"/>
        <v>#DIV/0!</v>
      </c>
      <c r="N22" s="53">
        <f t="shared" si="2"/>
        <v>0</v>
      </c>
    </row>
    <row r="23" spans="1:21" ht="15" hidden="1" x14ac:dyDescent="0.25">
      <c r="A23" s="55" t="s">
        <v>32</v>
      </c>
      <c r="B23" s="48" t="s">
        <v>20</v>
      </c>
      <c r="C23" s="49"/>
      <c r="D23" s="49">
        <f t="shared" si="3"/>
        <v>0</v>
      </c>
      <c r="E23" s="49"/>
      <c r="F23" s="49"/>
      <c r="G23" s="49">
        <f>+E23+F23</f>
        <v>0</v>
      </c>
      <c r="H23" s="50" t="e">
        <f t="shared" si="0"/>
        <v>#DIV/0!</v>
      </c>
      <c r="J23" s="55" t="s">
        <v>32</v>
      </c>
      <c r="K23" s="48" t="s">
        <v>20</v>
      </c>
      <c r="L23" s="51">
        <v>0</v>
      </c>
      <c r="M23" s="52" t="e">
        <f t="shared" si="1"/>
        <v>#DIV/0!</v>
      </c>
      <c r="N23" s="53">
        <f t="shared" si="2"/>
        <v>0</v>
      </c>
    </row>
    <row r="24" spans="1:21" ht="15" hidden="1" x14ac:dyDescent="0.25">
      <c r="A24" s="55" t="s">
        <v>33</v>
      </c>
      <c r="B24" s="56" t="s">
        <v>34</v>
      </c>
      <c r="C24" s="49">
        <f>SUM(C25:C26)</f>
        <v>0</v>
      </c>
      <c r="D24" s="49">
        <f t="shared" si="3"/>
        <v>0</v>
      </c>
      <c r="E24" s="49"/>
      <c r="F24" s="49">
        <f>SUM(F25:F26)</f>
        <v>0</v>
      </c>
      <c r="G24" s="49">
        <f>+E24+F24</f>
        <v>0</v>
      </c>
      <c r="H24" s="50" t="e">
        <f t="shared" si="0"/>
        <v>#DIV/0!</v>
      </c>
      <c r="J24" s="55" t="s">
        <v>33</v>
      </c>
      <c r="K24" s="56" t="s">
        <v>34</v>
      </c>
      <c r="L24" s="51">
        <v>0</v>
      </c>
      <c r="M24" s="52" t="e">
        <f t="shared" si="1"/>
        <v>#DIV/0!</v>
      </c>
      <c r="N24" s="53">
        <f t="shared" si="2"/>
        <v>0</v>
      </c>
    </row>
    <row r="25" spans="1:21" ht="15" hidden="1" x14ac:dyDescent="0.25">
      <c r="A25" s="55" t="s">
        <v>35</v>
      </c>
      <c r="B25" s="48" t="s">
        <v>18</v>
      </c>
      <c r="C25" s="49"/>
      <c r="D25" s="49">
        <f t="shared" si="3"/>
        <v>0</v>
      </c>
      <c r="E25" s="49"/>
      <c r="F25" s="49"/>
      <c r="G25" s="49">
        <f>+E25+F25</f>
        <v>0</v>
      </c>
      <c r="H25" s="50" t="e">
        <f t="shared" si="0"/>
        <v>#DIV/0!</v>
      </c>
      <c r="J25" s="55" t="s">
        <v>35</v>
      </c>
      <c r="K25" s="48" t="s">
        <v>18</v>
      </c>
      <c r="L25" s="51">
        <v>0</v>
      </c>
      <c r="M25" s="52" t="e">
        <f t="shared" si="1"/>
        <v>#DIV/0!</v>
      </c>
      <c r="N25" s="53">
        <f t="shared" si="2"/>
        <v>0</v>
      </c>
    </row>
    <row r="26" spans="1:21" ht="15" hidden="1" x14ac:dyDescent="0.25">
      <c r="A26" s="55" t="s">
        <v>36</v>
      </c>
      <c r="B26" s="48" t="s">
        <v>20</v>
      </c>
      <c r="C26" s="49"/>
      <c r="D26" s="49">
        <f t="shared" si="3"/>
        <v>0</v>
      </c>
      <c r="E26" s="49"/>
      <c r="F26" s="49"/>
      <c r="G26" s="49">
        <f>+E26+F26</f>
        <v>0</v>
      </c>
      <c r="H26" s="50" t="e">
        <f t="shared" si="0"/>
        <v>#DIV/0!</v>
      </c>
      <c r="J26" s="55" t="s">
        <v>36</v>
      </c>
      <c r="K26" s="48" t="s">
        <v>20</v>
      </c>
      <c r="L26" s="51">
        <v>0</v>
      </c>
      <c r="M26" s="52" t="e">
        <f t="shared" si="1"/>
        <v>#DIV/0!</v>
      </c>
      <c r="N26" s="53">
        <f t="shared" si="2"/>
        <v>0</v>
      </c>
    </row>
    <row r="27" spans="1:21" ht="15" x14ac:dyDescent="0.25">
      <c r="A27" s="39" t="s">
        <v>37</v>
      </c>
      <c r="B27" s="40" t="s">
        <v>38</v>
      </c>
      <c r="C27" s="42">
        <f>+C28+C32+C35+C36+C40+C44</f>
        <v>23036682215</v>
      </c>
      <c r="D27" s="42">
        <f>+D28+D32+D35+D36+D40+D44</f>
        <v>23036682215</v>
      </c>
      <c r="E27" s="42">
        <f>+E28+E32+E35+E36+E40+E44</f>
        <v>26073140507</v>
      </c>
      <c r="F27" s="42">
        <f>+F28+F32+F35+F36+F40+F44</f>
        <v>0</v>
      </c>
      <c r="G27" s="42">
        <f>+G28+G32+G35+G36+G40+G44</f>
        <v>26073140507</v>
      </c>
      <c r="H27" s="43">
        <f t="shared" si="0"/>
        <v>1.1318097052197409</v>
      </c>
      <c r="J27" s="39" t="s">
        <v>37</v>
      </c>
      <c r="K27" s="40" t="s">
        <v>38</v>
      </c>
      <c r="L27" s="44">
        <v>23135847565</v>
      </c>
      <c r="M27" s="45">
        <f t="shared" si="1"/>
        <v>0.12695851897137955</v>
      </c>
      <c r="N27" s="46">
        <f t="shared" si="2"/>
        <v>2937.292942</v>
      </c>
    </row>
    <row r="28" spans="1:21" ht="15" x14ac:dyDescent="0.25">
      <c r="A28" s="55" t="s">
        <v>39</v>
      </c>
      <c r="B28" s="56" t="s">
        <v>40</v>
      </c>
      <c r="C28" s="49">
        <f>+C29</f>
        <v>17939341903</v>
      </c>
      <c r="D28" s="49">
        <f>+D29</f>
        <v>17939341903</v>
      </c>
      <c r="E28" s="49">
        <v>20236013869</v>
      </c>
      <c r="F28" s="49">
        <f>+F29</f>
        <v>0</v>
      </c>
      <c r="G28" s="49">
        <f t="shared" ref="G28:G44" si="4">+E28+F28</f>
        <v>20236013869</v>
      </c>
      <c r="H28" s="50">
        <f t="shared" si="0"/>
        <v>1.1280243154079095</v>
      </c>
      <c r="J28" s="55" t="s">
        <v>39</v>
      </c>
      <c r="K28" s="56" t="s">
        <v>40</v>
      </c>
      <c r="L28" s="51">
        <v>17906120634</v>
      </c>
      <c r="M28" s="52">
        <f t="shared" si="1"/>
        <v>0.13011714165356492</v>
      </c>
      <c r="N28" s="53">
        <f t="shared" si="2"/>
        <v>2329.893235</v>
      </c>
    </row>
    <row r="29" spans="1:21" ht="15" x14ac:dyDescent="0.25">
      <c r="A29" s="55" t="s">
        <v>41</v>
      </c>
      <c r="B29" s="48" t="s">
        <v>42</v>
      </c>
      <c r="C29" s="49">
        <f>+C30+C31</f>
        <v>17939341903</v>
      </c>
      <c r="D29" s="49">
        <f>+D30+D31</f>
        <v>17939341903</v>
      </c>
      <c r="E29" s="49">
        <v>20236013869</v>
      </c>
      <c r="F29" s="49">
        <f>+F30+F31</f>
        <v>0</v>
      </c>
      <c r="G29" s="49">
        <f t="shared" si="4"/>
        <v>20236013869</v>
      </c>
      <c r="H29" s="50">
        <f t="shared" si="0"/>
        <v>1.1280243154079095</v>
      </c>
      <c r="J29" s="55" t="s">
        <v>41</v>
      </c>
      <c r="K29" s="48" t="s">
        <v>42</v>
      </c>
      <c r="L29" s="51">
        <v>17906120634</v>
      </c>
      <c r="M29" s="52">
        <f t="shared" si="1"/>
        <v>0.13011714165356492</v>
      </c>
      <c r="N29" s="53">
        <f t="shared" si="2"/>
        <v>2329.893235</v>
      </c>
    </row>
    <row r="30" spans="1:21" ht="15" x14ac:dyDescent="0.25">
      <c r="A30" s="55" t="s">
        <v>41</v>
      </c>
      <c r="B30" s="48" t="s">
        <v>43</v>
      </c>
      <c r="C30" s="49">
        <v>9550719731</v>
      </c>
      <c r="D30" s="49">
        <f>+C30</f>
        <v>9550719731</v>
      </c>
      <c r="E30" s="49">
        <v>10527281239</v>
      </c>
      <c r="F30" s="49"/>
      <c r="G30" s="49">
        <f t="shared" si="4"/>
        <v>10527281239</v>
      </c>
      <c r="H30" s="50">
        <f t="shared" si="0"/>
        <v>1.1022500435051243</v>
      </c>
      <c r="J30" s="55" t="s">
        <v>41</v>
      </c>
      <c r="K30" s="48" t="s">
        <v>43</v>
      </c>
      <c r="L30" s="51">
        <v>10917589747</v>
      </c>
      <c r="M30" s="52">
        <f t="shared" si="1"/>
        <v>-3.5750428166368087E-2</v>
      </c>
      <c r="N30" s="53">
        <f t="shared" si="2"/>
        <v>-390.30850800000002</v>
      </c>
    </row>
    <row r="31" spans="1:21" ht="15" x14ac:dyDescent="0.25">
      <c r="A31" s="55" t="s">
        <v>41</v>
      </c>
      <c r="B31" s="48" t="s">
        <v>44</v>
      </c>
      <c r="C31" s="49">
        <v>8388622172</v>
      </c>
      <c r="D31" s="49">
        <f>+C31</f>
        <v>8388622172</v>
      </c>
      <c r="E31" s="49">
        <v>9708732630</v>
      </c>
      <c r="F31" s="49"/>
      <c r="G31" s="49">
        <f t="shared" si="4"/>
        <v>9708732630</v>
      </c>
      <c r="H31" s="50">
        <f t="shared" si="0"/>
        <v>1.1573691639619121</v>
      </c>
      <c r="J31" s="55" t="s">
        <v>41</v>
      </c>
      <c r="K31" s="48" t="s">
        <v>44</v>
      </c>
      <c r="L31" s="51">
        <v>6988530887</v>
      </c>
      <c r="M31" s="52">
        <f t="shared" si="1"/>
        <v>0.38923799393376002</v>
      </c>
      <c r="N31" s="53">
        <f t="shared" si="2"/>
        <v>2720.2017430000001</v>
      </c>
    </row>
    <row r="32" spans="1:21" ht="15" x14ac:dyDescent="0.25">
      <c r="A32" s="55" t="s">
        <v>45</v>
      </c>
      <c r="B32" s="56" t="s">
        <v>46</v>
      </c>
      <c r="C32" s="49">
        <f>+C33+C34</f>
        <v>3075073556</v>
      </c>
      <c r="D32" s="49">
        <f>+D33+D34</f>
        <v>3075073556</v>
      </c>
      <c r="E32" s="49">
        <v>3571421998</v>
      </c>
      <c r="F32" s="49">
        <f>+F33+F34</f>
        <v>0</v>
      </c>
      <c r="G32" s="49">
        <f t="shared" si="4"/>
        <v>3571421998</v>
      </c>
      <c r="H32" s="50">
        <f t="shared" si="0"/>
        <v>1.1614102664411192</v>
      </c>
      <c r="J32" s="55" t="s">
        <v>45</v>
      </c>
      <c r="K32" s="56" t="s">
        <v>46</v>
      </c>
      <c r="L32" s="51">
        <v>3531054805</v>
      </c>
      <c r="M32" s="52">
        <f t="shared" si="1"/>
        <v>1.1432049409949574E-2</v>
      </c>
      <c r="N32" s="53">
        <f t="shared" si="2"/>
        <v>40.367193</v>
      </c>
      <c r="U32" s="17"/>
    </row>
    <row r="33" spans="1:21" s="58" customFormat="1" ht="15" x14ac:dyDescent="0.25">
      <c r="A33" s="55" t="s">
        <v>47</v>
      </c>
      <c r="B33" s="48" t="s">
        <v>48</v>
      </c>
      <c r="C33" s="49">
        <v>2605073556</v>
      </c>
      <c r="D33" s="49">
        <f>+C33</f>
        <v>2605073556</v>
      </c>
      <c r="E33" s="49">
        <v>3106431998</v>
      </c>
      <c r="F33" s="49"/>
      <c r="G33" s="49">
        <f t="shared" si="4"/>
        <v>3106431998</v>
      </c>
      <c r="H33" s="50">
        <f t="shared" si="0"/>
        <v>1.1924546202717663</v>
      </c>
      <c r="J33" s="55" t="s">
        <v>47</v>
      </c>
      <c r="K33" s="48" t="s">
        <v>48</v>
      </c>
      <c r="L33" s="51">
        <v>3146473959</v>
      </c>
      <c r="M33" s="52">
        <f t="shared" si="1"/>
        <v>-1.2725978832739515E-2</v>
      </c>
      <c r="N33" s="53">
        <f t="shared" si="2"/>
        <v>-40.041961000000001</v>
      </c>
      <c r="U33" s="59"/>
    </row>
    <row r="34" spans="1:21" s="58" customFormat="1" ht="15" x14ac:dyDescent="0.25">
      <c r="A34" s="55" t="s">
        <v>49</v>
      </c>
      <c r="B34" s="48" t="s">
        <v>50</v>
      </c>
      <c r="C34" s="49">
        <v>470000000</v>
      </c>
      <c r="D34" s="49">
        <f>+C34</f>
        <v>470000000</v>
      </c>
      <c r="E34" s="49">
        <v>464990000</v>
      </c>
      <c r="F34" s="49"/>
      <c r="G34" s="49">
        <f t="shared" si="4"/>
        <v>464990000</v>
      </c>
      <c r="H34" s="50">
        <f t="shared" si="0"/>
        <v>0.98934042553191492</v>
      </c>
      <c r="J34" s="55" t="s">
        <v>49</v>
      </c>
      <c r="K34" s="48" t="s">
        <v>50</v>
      </c>
      <c r="L34" s="51">
        <v>384580846</v>
      </c>
      <c r="M34" s="52">
        <f t="shared" si="1"/>
        <v>0.20908257609896674</v>
      </c>
      <c r="N34" s="53">
        <f t="shared" si="2"/>
        <v>80.409154000000001</v>
      </c>
    </row>
    <row r="35" spans="1:21" s="58" customFormat="1" ht="15" x14ac:dyDescent="0.25">
      <c r="A35" s="55" t="s">
        <v>51</v>
      </c>
      <c r="B35" s="56" t="s">
        <v>52</v>
      </c>
      <c r="C35" s="49">
        <v>0</v>
      </c>
      <c r="D35" s="49">
        <f>+C35</f>
        <v>0</v>
      </c>
      <c r="E35" s="49"/>
      <c r="F35" s="49"/>
      <c r="G35" s="49">
        <f t="shared" si="4"/>
        <v>0</v>
      </c>
      <c r="H35" s="50">
        <v>0</v>
      </c>
      <c r="J35" s="55" t="s">
        <v>51</v>
      </c>
      <c r="K35" s="56" t="s">
        <v>52</v>
      </c>
      <c r="L35" s="51">
        <v>0</v>
      </c>
      <c r="M35" s="52" t="e">
        <f t="shared" si="1"/>
        <v>#DIV/0!</v>
      </c>
      <c r="N35" s="53">
        <f t="shared" si="2"/>
        <v>0</v>
      </c>
    </row>
    <row r="36" spans="1:21" ht="15" x14ac:dyDescent="0.25">
      <c r="A36" s="55" t="s">
        <v>53</v>
      </c>
      <c r="B36" s="56" t="s">
        <v>54</v>
      </c>
      <c r="C36" s="49">
        <f>SUM(C37:C39)</f>
        <v>946437500</v>
      </c>
      <c r="D36" s="49">
        <f>SUM(D37:D39)</f>
        <v>946437500</v>
      </c>
      <c r="E36" s="49">
        <v>1288221133</v>
      </c>
      <c r="F36" s="49">
        <f>SUM(F37:F39)</f>
        <v>0</v>
      </c>
      <c r="G36" s="49">
        <f t="shared" si="4"/>
        <v>1288221133</v>
      </c>
      <c r="H36" s="50">
        <f t="shared" si="0"/>
        <v>1.3611264695238725</v>
      </c>
      <c r="J36" s="55" t="s">
        <v>53</v>
      </c>
      <c r="K36" s="56" t="s">
        <v>54</v>
      </c>
      <c r="L36" s="51">
        <v>735081678</v>
      </c>
      <c r="M36" s="52">
        <f t="shared" si="1"/>
        <v>0.75248706579787727</v>
      </c>
      <c r="N36" s="53">
        <f t="shared" si="2"/>
        <v>553.139455</v>
      </c>
    </row>
    <row r="37" spans="1:21" ht="15" x14ac:dyDescent="0.25">
      <c r="A37" s="55" t="s">
        <v>55</v>
      </c>
      <c r="B37" s="48" t="s">
        <v>56</v>
      </c>
      <c r="C37" s="49">
        <v>0</v>
      </c>
      <c r="D37" s="49">
        <f t="shared" ref="D37:D44" si="5">+C37</f>
        <v>0</v>
      </c>
      <c r="E37" s="49"/>
      <c r="F37" s="49"/>
      <c r="G37" s="49">
        <f t="shared" si="4"/>
        <v>0</v>
      </c>
      <c r="H37" s="50">
        <v>0</v>
      </c>
      <c r="J37" s="55" t="s">
        <v>55</v>
      </c>
      <c r="K37" s="48" t="s">
        <v>56</v>
      </c>
      <c r="L37" s="51">
        <v>0</v>
      </c>
      <c r="M37" s="52" t="e">
        <f t="shared" si="1"/>
        <v>#DIV/0!</v>
      </c>
      <c r="N37" s="53">
        <f t="shared" si="2"/>
        <v>0</v>
      </c>
    </row>
    <row r="38" spans="1:21" ht="15" x14ac:dyDescent="0.25">
      <c r="A38" s="55" t="s">
        <v>57</v>
      </c>
      <c r="B38" s="48" t="s">
        <v>58</v>
      </c>
      <c r="C38" s="49">
        <v>946437500</v>
      </c>
      <c r="D38" s="49">
        <f t="shared" si="5"/>
        <v>946437500</v>
      </c>
      <c r="E38" s="49">
        <v>1288221133</v>
      </c>
      <c r="F38" s="49"/>
      <c r="G38" s="49">
        <f t="shared" si="4"/>
        <v>1288221133</v>
      </c>
      <c r="H38" s="50">
        <f t="shared" si="0"/>
        <v>1.3611264695238725</v>
      </c>
      <c r="J38" s="55" t="s">
        <v>57</v>
      </c>
      <c r="K38" s="48" t="s">
        <v>58</v>
      </c>
      <c r="L38" s="51">
        <v>735081678</v>
      </c>
      <c r="M38" s="52">
        <f t="shared" si="1"/>
        <v>0.75248706579787727</v>
      </c>
      <c r="N38" s="53">
        <f t="shared" si="2"/>
        <v>553.139455</v>
      </c>
    </row>
    <row r="39" spans="1:21" ht="15" x14ac:dyDescent="0.25">
      <c r="A39" s="55" t="s">
        <v>59</v>
      </c>
      <c r="B39" s="48" t="s">
        <v>60</v>
      </c>
      <c r="C39" s="49">
        <v>0</v>
      </c>
      <c r="D39" s="49">
        <f t="shared" si="5"/>
        <v>0</v>
      </c>
      <c r="E39" s="49"/>
      <c r="F39" s="49"/>
      <c r="G39" s="49">
        <f t="shared" si="4"/>
        <v>0</v>
      </c>
      <c r="H39" s="50">
        <v>0</v>
      </c>
      <c r="J39" s="55" t="s">
        <v>59</v>
      </c>
      <c r="K39" s="48" t="s">
        <v>60</v>
      </c>
      <c r="L39" s="51">
        <v>0</v>
      </c>
      <c r="M39" s="52" t="e">
        <f t="shared" si="1"/>
        <v>#DIV/0!</v>
      </c>
      <c r="N39" s="53">
        <f t="shared" si="2"/>
        <v>0</v>
      </c>
    </row>
    <row r="40" spans="1:21" ht="15" x14ac:dyDescent="0.25">
      <c r="A40" s="55" t="s">
        <v>61</v>
      </c>
      <c r="B40" s="56" t="s">
        <v>62</v>
      </c>
      <c r="C40" s="49">
        <f>SUM(C41:C43)</f>
        <v>1075829256</v>
      </c>
      <c r="D40" s="49">
        <f t="shared" si="5"/>
        <v>1075829256</v>
      </c>
      <c r="E40" s="49">
        <v>977483507</v>
      </c>
      <c r="F40" s="49">
        <f>SUM(F41:F43)</f>
        <v>0</v>
      </c>
      <c r="G40" s="49">
        <f t="shared" si="4"/>
        <v>977483507</v>
      </c>
      <c r="H40" s="50">
        <f t="shared" si="0"/>
        <v>0.90858609909377663</v>
      </c>
      <c r="J40" s="55" t="s">
        <v>61</v>
      </c>
      <c r="K40" s="56" t="s">
        <v>62</v>
      </c>
      <c r="L40" s="51">
        <v>963590448</v>
      </c>
      <c r="M40" s="52">
        <f t="shared" si="1"/>
        <v>1.4418012371164579E-2</v>
      </c>
      <c r="N40" s="53">
        <f t="shared" si="2"/>
        <v>13.893058999999999</v>
      </c>
    </row>
    <row r="41" spans="1:21" ht="15" x14ac:dyDescent="0.25">
      <c r="A41" s="55" t="s">
        <v>63</v>
      </c>
      <c r="B41" s="48" t="s">
        <v>64</v>
      </c>
      <c r="C41" s="49">
        <v>0</v>
      </c>
      <c r="D41" s="49">
        <f t="shared" si="5"/>
        <v>0</v>
      </c>
      <c r="E41" s="49"/>
      <c r="F41" s="49"/>
      <c r="G41" s="49">
        <f t="shared" si="4"/>
        <v>0</v>
      </c>
      <c r="H41" s="50">
        <v>0</v>
      </c>
      <c r="J41" s="55" t="s">
        <v>63</v>
      </c>
      <c r="K41" s="48" t="s">
        <v>64</v>
      </c>
      <c r="L41" s="51">
        <v>0</v>
      </c>
      <c r="M41" s="52" t="e">
        <f t="shared" si="1"/>
        <v>#DIV/0!</v>
      </c>
      <c r="N41" s="53">
        <f t="shared" si="2"/>
        <v>0</v>
      </c>
    </row>
    <row r="42" spans="1:21" ht="15" x14ac:dyDescent="0.25">
      <c r="A42" s="55" t="s">
        <v>65</v>
      </c>
      <c r="B42" s="48" t="s">
        <v>66</v>
      </c>
      <c r="C42" s="49">
        <v>755829256</v>
      </c>
      <c r="D42" s="49">
        <f t="shared" si="5"/>
        <v>755829256</v>
      </c>
      <c r="E42" s="49">
        <v>692891495</v>
      </c>
      <c r="F42" s="49"/>
      <c r="G42" s="49">
        <f t="shared" si="4"/>
        <v>692891495</v>
      </c>
      <c r="H42" s="50">
        <f t="shared" si="0"/>
        <v>0.91673018674471629</v>
      </c>
      <c r="J42" s="55" t="s">
        <v>65</v>
      </c>
      <c r="K42" s="48" t="s">
        <v>66</v>
      </c>
      <c r="L42" s="51">
        <v>685311855</v>
      </c>
      <c r="M42" s="52">
        <f t="shared" si="1"/>
        <v>1.1060132616558915E-2</v>
      </c>
      <c r="N42" s="53">
        <f t="shared" si="2"/>
        <v>7.5796400000000004</v>
      </c>
    </row>
    <row r="43" spans="1:21" ht="15" x14ac:dyDescent="0.25">
      <c r="A43" s="55" t="s">
        <v>67</v>
      </c>
      <c r="B43" s="48" t="s">
        <v>68</v>
      </c>
      <c r="C43" s="49">
        <v>320000000</v>
      </c>
      <c r="D43" s="49">
        <f t="shared" si="5"/>
        <v>320000000</v>
      </c>
      <c r="E43" s="49">
        <v>284592012</v>
      </c>
      <c r="F43" s="49"/>
      <c r="G43" s="49">
        <f t="shared" si="4"/>
        <v>284592012</v>
      </c>
      <c r="H43" s="50">
        <f t="shared" si="0"/>
        <v>0.88935003749999997</v>
      </c>
      <c r="J43" s="55" t="s">
        <v>67</v>
      </c>
      <c r="K43" s="48" t="s">
        <v>68</v>
      </c>
      <c r="L43" s="51">
        <v>278278593</v>
      </c>
      <c r="M43" s="60">
        <f t="shared" si="1"/>
        <v>2.2687404488925145E-2</v>
      </c>
      <c r="N43" s="53">
        <f t="shared" si="2"/>
        <v>6.3134189999999997</v>
      </c>
    </row>
    <row r="44" spans="1:21" ht="15" x14ac:dyDescent="0.25">
      <c r="A44" s="55" t="s">
        <v>69</v>
      </c>
      <c r="B44" s="56" t="s">
        <v>70</v>
      </c>
      <c r="C44" s="49">
        <v>0</v>
      </c>
      <c r="D44" s="49">
        <f t="shared" si="5"/>
        <v>0</v>
      </c>
      <c r="E44" s="49"/>
      <c r="F44" s="49"/>
      <c r="G44" s="49">
        <f t="shared" si="4"/>
        <v>0</v>
      </c>
      <c r="H44" s="50">
        <v>0</v>
      </c>
      <c r="J44" s="55" t="s">
        <v>69</v>
      </c>
      <c r="K44" s="56" t="s">
        <v>70</v>
      </c>
      <c r="L44" s="51">
        <v>0</v>
      </c>
      <c r="M44" s="52" t="e">
        <f t="shared" si="1"/>
        <v>#DIV/0!</v>
      </c>
      <c r="N44" s="53">
        <f t="shared" si="2"/>
        <v>0</v>
      </c>
    </row>
    <row r="45" spans="1:21" ht="15" x14ac:dyDescent="0.25">
      <c r="A45" s="39" t="s">
        <v>71</v>
      </c>
      <c r="B45" s="40" t="s">
        <v>72</v>
      </c>
      <c r="C45" s="42">
        <f>SUM(C46:C48)</f>
        <v>9351458073</v>
      </c>
      <c r="D45" s="42">
        <f>SUM(D46:D48)</f>
        <v>9351458073</v>
      </c>
      <c r="E45" s="42">
        <f>SUM(E46:E48)</f>
        <v>10156782995</v>
      </c>
      <c r="F45" s="42">
        <f>SUM(F46:F48)</f>
        <v>0</v>
      </c>
      <c r="G45" s="42">
        <f>SUM(G46:G48)</f>
        <v>10156782995</v>
      </c>
      <c r="H45" s="43">
        <f t="shared" si="0"/>
        <v>1.0861175782122334</v>
      </c>
      <c r="J45" s="39" t="s">
        <v>71</v>
      </c>
      <c r="K45" s="40" t="s">
        <v>72</v>
      </c>
      <c r="L45" s="44">
        <v>10025461510</v>
      </c>
      <c r="M45" s="45">
        <f t="shared" si="1"/>
        <v>1.3098796984957861E-2</v>
      </c>
      <c r="N45" s="46">
        <f t="shared" si="2"/>
        <v>131.321485</v>
      </c>
    </row>
    <row r="46" spans="1:21" ht="15" x14ac:dyDescent="0.25">
      <c r="A46" s="55" t="s">
        <v>73</v>
      </c>
      <c r="B46" s="48" t="s">
        <v>74</v>
      </c>
      <c r="C46" s="49">
        <v>8991158266</v>
      </c>
      <c r="D46" s="49">
        <f>+C46</f>
        <v>8991158266</v>
      </c>
      <c r="E46" s="49">
        <v>9729170551</v>
      </c>
      <c r="F46" s="49"/>
      <c r="G46" s="49">
        <f>+E46+F46</f>
        <v>9729170551</v>
      </c>
      <c r="H46" s="50">
        <f t="shared" si="0"/>
        <v>1.0820820035824292</v>
      </c>
      <c r="J46" s="55" t="s">
        <v>73</v>
      </c>
      <c r="K46" s="48" t="s">
        <v>74</v>
      </c>
      <c r="L46" s="51">
        <v>9592784083</v>
      </c>
      <c r="M46" s="52">
        <f t="shared" si="1"/>
        <v>1.4217610530992797E-2</v>
      </c>
      <c r="N46" s="53">
        <f t="shared" si="2"/>
        <v>136.38646800000001</v>
      </c>
    </row>
    <row r="47" spans="1:21" ht="15" x14ac:dyDescent="0.25">
      <c r="A47" s="55" t="s">
        <v>75</v>
      </c>
      <c r="B47" s="48" t="s">
        <v>76</v>
      </c>
      <c r="C47" s="49">
        <v>360299807</v>
      </c>
      <c r="D47" s="49">
        <f>+C47</f>
        <v>360299807</v>
      </c>
      <c r="E47" s="49">
        <v>427612444</v>
      </c>
      <c r="F47" s="49"/>
      <c r="G47" s="49">
        <f>+E47+F47</f>
        <v>427612444</v>
      </c>
      <c r="H47" s="50">
        <f t="shared" si="0"/>
        <v>1.1868239607466677</v>
      </c>
      <c r="J47" s="55" t="s">
        <v>75</v>
      </c>
      <c r="K47" s="48" t="s">
        <v>76</v>
      </c>
      <c r="L47" s="51">
        <v>432677427</v>
      </c>
      <c r="M47" s="52">
        <f t="shared" si="1"/>
        <v>-1.1706141074006138E-2</v>
      </c>
      <c r="N47" s="53">
        <f t="shared" si="2"/>
        <v>-5.0649829999999998</v>
      </c>
    </row>
    <row r="48" spans="1:21" ht="15" x14ac:dyDescent="0.25">
      <c r="A48" s="55" t="s">
        <v>77</v>
      </c>
      <c r="B48" s="48" t="s">
        <v>78</v>
      </c>
      <c r="C48" s="49">
        <v>0</v>
      </c>
      <c r="D48" s="49">
        <f>+C48</f>
        <v>0</v>
      </c>
      <c r="E48" s="49"/>
      <c r="F48" s="49"/>
      <c r="G48" s="49">
        <f>+E48+F48</f>
        <v>0</v>
      </c>
      <c r="H48" s="50">
        <v>0</v>
      </c>
      <c r="J48" s="55" t="s">
        <v>77</v>
      </c>
      <c r="K48" s="48" t="s">
        <v>78</v>
      </c>
      <c r="L48" s="51">
        <v>0</v>
      </c>
      <c r="M48" s="52" t="e">
        <f t="shared" si="1"/>
        <v>#DIV/0!</v>
      </c>
      <c r="N48" s="53">
        <f t="shared" si="2"/>
        <v>0</v>
      </c>
    </row>
    <row r="49" spans="1:14" ht="15" x14ac:dyDescent="0.25">
      <c r="A49" s="39" t="s">
        <v>79</v>
      </c>
      <c r="B49" s="40" t="s">
        <v>62</v>
      </c>
      <c r="C49" s="42">
        <f>SUM(C50:C53)</f>
        <v>829036478</v>
      </c>
      <c r="D49" s="42">
        <f>SUM(D50:D53)</f>
        <v>829036478</v>
      </c>
      <c r="E49" s="42">
        <f>SUM(E50:E53)</f>
        <v>829101662</v>
      </c>
      <c r="F49" s="42">
        <f>SUM(F50:F53)</f>
        <v>0</v>
      </c>
      <c r="G49" s="42">
        <f>SUM(G50:G53)</f>
        <v>829101662</v>
      </c>
      <c r="H49" s="43">
        <f t="shared" si="0"/>
        <v>1.0000786262145633</v>
      </c>
      <c r="J49" s="39" t="s">
        <v>79</v>
      </c>
      <c r="K49" s="40" t="s">
        <v>62</v>
      </c>
      <c r="L49" s="44">
        <v>811026345</v>
      </c>
      <c r="M49" s="45">
        <f t="shared" si="1"/>
        <v>2.2286966522647278E-2</v>
      </c>
      <c r="N49" s="46">
        <f t="shared" si="2"/>
        <v>18.075316999999998</v>
      </c>
    </row>
    <row r="50" spans="1:14" ht="15" x14ac:dyDescent="0.25">
      <c r="A50" s="55" t="s">
        <v>80</v>
      </c>
      <c r="B50" s="48" t="s">
        <v>81</v>
      </c>
      <c r="C50" s="49">
        <v>768668635</v>
      </c>
      <c r="D50" s="49">
        <f>+C50</f>
        <v>768668635</v>
      </c>
      <c r="E50" s="49">
        <v>776010779</v>
      </c>
      <c r="F50" s="49"/>
      <c r="G50" s="49">
        <f>+E50+F50</f>
        <v>776010779</v>
      </c>
      <c r="H50" s="50">
        <f t="shared" si="0"/>
        <v>1.0095517673880372</v>
      </c>
      <c r="J50" s="55" t="s">
        <v>80</v>
      </c>
      <c r="K50" s="48" t="s">
        <v>81</v>
      </c>
      <c r="L50" s="51">
        <v>754464615</v>
      </c>
      <c r="M50" s="52">
        <f t="shared" si="1"/>
        <v>2.8558216742875286E-2</v>
      </c>
      <c r="N50" s="53">
        <f t="shared" si="2"/>
        <v>21.546164000000001</v>
      </c>
    </row>
    <row r="51" spans="1:14" ht="15" x14ac:dyDescent="0.25">
      <c r="A51" s="55" t="s">
        <v>82</v>
      </c>
      <c r="B51" s="48" t="s">
        <v>83</v>
      </c>
      <c r="C51" s="49">
        <v>0</v>
      </c>
      <c r="D51" s="49">
        <f>+C51</f>
        <v>0</v>
      </c>
      <c r="E51" s="49"/>
      <c r="F51" s="49"/>
      <c r="G51" s="49">
        <f>+E51+F51</f>
        <v>0</v>
      </c>
      <c r="H51" s="50">
        <v>0</v>
      </c>
      <c r="J51" s="55" t="s">
        <v>82</v>
      </c>
      <c r="K51" s="48" t="s">
        <v>83</v>
      </c>
      <c r="L51" s="51">
        <v>0</v>
      </c>
      <c r="M51" s="52" t="e">
        <f t="shared" si="1"/>
        <v>#DIV/0!</v>
      </c>
      <c r="N51" s="53">
        <f t="shared" si="2"/>
        <v>0</v>
      </c>
    </row>
    <row r="52" spans="1:14" ht="15" x14ac:dyDescent="0.25">
      <c r="A52" s="61" t="s">
        <v>80</v>
      </c>
      <c r="B52" s="48" t="s">
        <v>84</v>
      </c>
      <c r="C52" s="49">
        <v>0</v>
      </c>
      <c r="D52" s="49">
        <v>0</v>
      </c>
      <c r="E52" s="49">
        <v>1500</v>
      </c>
      <c r="F52" s="49"/>
      <c r="G52" s="49">
        <f>+E52+F52</f>
        <v>1500</v>
      </c>
      <c r="H52" s="50">
        <v>0</v>
      </c>
      <c r="J52" s="61" t="s">
        <v>85</v>
      </c>
      <c r="K52" s="48" t="s">
        <v>84</v>
      </c>
      <c r="L52" s="1">
        <v>0</v>
      </c>
      <c r="M52" s="52" t="e">
        <f t="shared" si="1"/>
        <v>#DIV/0!</v>
      </c>
      <c r="N52" s="53">
        <f t="shared" si="2"/>
        <v>1.5E-3</v>
      </c>
    </row>
    <row r="53" spans="1:14" ht="15" x14ac:dyDescent="0.25">
      <c r="A53" s="61" t="s">
        <v>85</v>
      </c>
      <c r="B53" s="48" t="s">
        <v>86</v>
      </c>
      <c r="C53" s="49">
        <v>60367843</v>
      </c>
      <c r="D53" s="49">
        <v>60367843</v>
      </c>
      <c r="E53" s="49">
        <v>53089383</v>
      </c>
      <c r="F53" s="49"/>
      <c r="G53" s="49">
        <f>+E53+F53</f>
        <v>53089383</v>
      </c>
      <c r="H53" s="50">
        <f t="shared" si="0"/>
        <v>0.87943150461745001</v>
      </c>
      <c r="J53" s="61" t="s">
        <v>80</v>
      </c>
      <c r="K53" s="48" t="s">
        <v>86</v>
      </c>
      <c r="L53" s="51">
        <v>56561730</v>
      </c>
      <c r="M53" s="52">
        <f t="shared" si="1"/>
        <v>-6.1390395944395659E-2</v>
      </c>
      <c r="N53" s="53">
        <f t="shared" si="2"/>
        <v>-3.4723470000000001</v>
      </c>
    </row>
    <row r="54" spans="1:14" ht="15" x14ac:dyDescent="0.25">
      <c r="A54" s="62" t="s">
        <v>87</v>
      </c>
      <c r="B54" s="63" t="s">
        <v>88</v>
      </c>
      <c r="C54" s="64">
        <f>+C55</f>
        <v>71424961</v>
      </c>
      <c r="D54" s="64">
        <f>+D55</f>
        <v>71424961</v>
      </c>
      <c r="E54" s="64">
        <f>+E55</f>
        <v>74620124</v>
      </c>
      <c r="F54" s="64">
        <f>+F55</f>
        <v>0</v>
      </c>
      <c r="G54" s="64">
        <f>+G55</f>
        <v>74620124</v>
      </c>
      <c r="H54" s="65">
        <f t="shared" si="0"/>
        <v>1.0447345431522181</v>
      </c>
      <c r="J54" s="62" t="s">
        <v>87</v>
      </c>
      <c r="K54" s="63" t="s">
        <v>88</v>
      </c>
      <c r="L54" s="66">
        <v>81668163</v>
      </c>
      <c r="M54" s="31">
        <f t="shared" si="1"/>
        <v>-8.6300937122829602E-2</v>
      </c>
      <c r="N54" s="32">
        <f t="shared" si="2"/>
        <v>-7.0480390000000002</v>
      </c>
    </row>
    <row r="55" spans="1:14" ht="15" x14ac:dyDescent="0.25">
      <c r="A55" s="39" t="s">
        <v>89</v>
      </c>
      <c r="B55" s="40" t="s">
        <v>90</v>
      </c>
      <c r="C55" s="41">
        <f>SUM(C56:C60)</f>
        <v>71424961</v>
      </c>
      <c r="D55" s="41">
        <f>SUM(D56:D60)</f>
        <v>71424961</v>
      </c>
      <c r="E55" s="42">
        <f>SUM(E56:E60)</f>
        <v>74620124</v>
      </c>
      <c r="F55" s="42">
        <f>SUM(F56:F60)</f>
        <v>0</v>
      </c>
      <c r="G55" s="42">
        <f>SUM(G56:G60)</f>
        <v>74620124</v>
      </c>
      <c r="H55" s="43">
        <f t="shared" si="0"/>
        <v>1.0447345431522181</v>
      </c>
      <c r="J55" s="39" t="s">
        <v>89</v>
      </c>
      <c r="K55" s="40" t="s">
        <v>90</v>
      </c>
      <c r="L55" s="44">
        <v>81668163</v>
      </c>
      <c r="M55" s="45">
        <f t="shared" si="1"/>
        <v>-8.6300937122829602E-2</v>
      </c>
      <c r="N55" s="46">
        <f t="shared" si="2"/>
        <v>-7.0480390000000002</v>
      </c>
    </row>
    <row r="56" spans="1:14" ht="15" x14ac:dyDescent="0.25">
      <c r="A56" s="67" t="s">
        <v>91</v>
      </c>
      <c r="B56" s="48" t="s">
        <v>92</v>
      </c>
      <c r="C56" s="49">
        <v>70900</v>
      </c>
      <c r="D56" s="49">
        <f>+C56</f>
        <v>70900</v>
      </c>
      <c r="E56" s="49">
        <v>43276</v>
      </c>
      <c r="F56" s="49">
        <v>0</v>
      </c>
      <c r="G56" s="49">
        <f>+E56+F56</f>
        <v>43276</v>
      </c>
      <c r="H56" s="50">
        <f t="shared" si="0"/>
        <v>0.61038081805359656</v>
      </c>
      <c r="J56" s="67" t="s">
        <v>91</v>
      </c>
      <c r="K56" s="48" t="s">
        <v>92</v>
      </c>
      <c r="L56" s="51">
        <v>80506</v>
      </c>
      <c r="M56" s="52">
        <f t="shared" si="1"/>
        <v>-0.4624500037264303</v>
      </c>
      <c r="N56" s="53">
        <f t="shared" si="2"/>
        <v>-3.7229999999999999E-2</v>
      </c>
    </row>
    <row r="57" spans="1:14" ht="15" x14ac:dyDescent="0.25">
      <c r="A57" s="67" t="s">
        <v>93</v>
      </c>
      <c r="B57" s="48" t="s">
        <v>94</v>
      </c>
      <c r="C57" s="49">
        <v>70828200</v>
      </c>
      <c r="D57" s="49">
        <f>+C57</f>
        <v>70828200</v>
      </c>
      <c r="E57" s="49">
        <v>74101708</v>
      </c>
      <c r="F57" s="49"/>
      <c r="G57" s="49">
        <f>+E57+F57</f>
        <v>74101708</v>
      </c>
      <c r="H57" s="50">
        <f t="shared" si="0"/>
        <v>1.046217580003445</v>
      </c>
      <c r="J57" s="67" t="s">
        <v>93</v>
      </c>
      <c r="K57" s="48" t="s">
        <v>94</v>
      </c>
      <c r="L57" s="51">
        <v>80999807</v>
      </c>
      <c r="M57" s="52">
        <f t="shared" si="1"/>
        <v>-8.5161918966053851E-2</v>
      </c>
      <c r="N57" s="53">
        <f t="shared" si="2"/>
        <v>-6.8980990000000002</v>
      </c>
    </row>
    <row r="58" spans="1:14" ht="15" x14ac:dyDescent="0.25">
      <c r="A58" s="67" t="s">
        <v>95</v>
      </c>
      <c r="B58" s="48" t="s">
        <v>96</v>
      </c>
      <c r="C58" s="49">
        <v>0</v>
      </c>
      <c r="D58" s="49">
        <f>+C58</f>
        <v>0</v>
      </c>
      <c r="E58" s="49"/>
      <c r="F58" s="49"/>
      <c r="G58" s="49">
        <f>+E58+F58</f>
        <v>0</v>
      </c>
      <c r="H58" s="50">
        <v>0</v>
      </c>
      <c r="J58" s="67" t="s">
        <v>95</v>
      </c>
      <c r="K58" s="68" t="s">
        <v>96</v>
      </c>
      <c r="L58" s="69">
        <v>0</v>
      </c>
      <c r="M58" s="52" t="e">
        <f t="shared" si="1"/>
        <v>#DIV/0!</v>
      </c>
      <c r="N58" s="53">
        <f t="shared" si="2"/>
        <v>0</v>
      </c>
    </row>
    <row r="59" spans="1:14" ht="15" x14ac:dyDescent="0.25">
      <c r="A59" s="70" t="s">
        <v>97</v>
      </c>
      <c r="B59" s="48" t="s">
        <v>98</v>
      </c>
      <c r="C59" s="49">
        <v>0</v>
      </c>
      <c r="D59" s="49">
        <f>+C59</f>
        <v>0</v>
      </c>
      <c r="E59" s="49">
        <v>0</v>
      </c>
      <c r="F59" s="49"/>
      <c r="G59" s="49">
        <f>+E59+F59</f>
        <v>0</v>
      </c>
      <c r="H59" s="50">
        <v>0</v>
      </c>
      <c r="J59" s="70" t="s">
        <v>97</v>
      </c>
      <c r="K59" s="68" t="s">
        <v>98</v>
      </c>
      <c r="L59" s="69">
        <v>0</v>
      </c>
      <c r="M59" s="52" t="e">
        <f t="shared" si="1"/>
        <v>#DIV/0!</v>
      </c>
      <c r="N59" s="53">
        <f t="shared" si="2"/>
        <v>0</v>
      </c>
    </row>
    <row r="60" spans="1:14" ht="15" x14ac:dyDescent="0.25">
      <c r="A60" s="70" t="s">
        <v>99</v>
      </c>
      <c r="B60" s="48" t="s">
        <v>100</v>
      </c>
      <c r="C60" s="49">
        <v>525861</v>
      </c>
      <c r="D60" s="49">
        <f>+C60</f>
        <v>525861</v>
      </c>
      <c r="E60" s="49">
        <v>475140</v>
      </c>
      <c r="F60" s="49"/>
      <c r="G60" s="49">
        <f>+E60+F60</f>
        <v>475140</v>
      </c>
      <c r="H60" s="50">
        <f t="shared" si="0"/>
        <v>0.90354675475078017</v>
      </c>
      <c r="J60" s="70" t="s">
        <v>99</v>
      </c>
      <c r="K60" s="68" t="s">
        <v>100</v>
      </c>
      <c r="L60" s="69">
        <v>587850</v>
      </c>
      <c r="M60" s="52">
        <f t="shared" si="1"/>
        <v>-0.19173258484307221</v>
      </c>
      <c r="N60" s="53">
        <f t="shared" si="2"/>
        <v>-0.11271</v>
      </c>
    </row>
    <row r="61" spans="1:14" ht="15" x14ac:dyDescent="0.25">
      <c r="A61" s="71" t="s">
        <v>101</v>
      </c>
      <c r="B61" s="63" t="s">
        <v>102</v>
      </c>
      <c r="C61" s="64">
        <f>+C62+C73+C76</f>
        <v>6008611363</v>
      </c>
      <c r="D61" s="64">
        <f>+D62+D73+D76</f>
        <v>9862011362</v>
      </c>
      <c r="E61" s="64">
        <f>+E62+E73+E76</f>
        <v>2791419470</v>
      </c>
      <c r="F61" s="64">
        <f>+F62+F73+F76</f>
        <v>669363342</v>
      </c>
      <c r="G61" s="64">
        <f>+G62+G73+G76</f>
        <v>3460782812</v>
      </c>
      <c r="H61" s="65">
        <f t="shared" si="0"/>
        <v>0.3509205865788172</v>
      </c>
      <c r="J61" s="71" t="s">
        <v>101</v>
      </c>
      <c r="K61" s="63" t="s">
        <v>102</v>
      </c>
      <c r="L61" s="66">
        <v>2131012918</v>
      </c>
      <c r="M61" s="31">
        <f t="shared" si="1"/>
        <v>0.62400836839976392</v>
      </c>
      <c r="N61" s="32">
        <f t="shared" si="2"/>
        <v>1329.769894</v>
      </c>
    </row>
    <row r="62" spans="1:14" ht="15" x14ac:dyDescent="0.25">
      <c r="A62" s="72" t="s">
        <v>103</v>
      </c>
      <c r="B62" s="73" t="s">
        <v>104</v>
      </c>
      <c r="C62" s="41">
        <f>+C63+C68</f>
        <v>5225279664</v>
      </c>
      <c r="D62" s="41">
        <f>+D63+D68</f>
        <v>9078679663</v>
      </c>
      <c r="E62" s="41">
        <f>+E63+E68</f>
        <v>2504579273</v>
      </c>
      <c r="F62" s="41">
        <f>+F63+F68</f>
        <v>316418839</v>
      </c>
      <c r="G62" s="41">
        <f>+G63+G68</f>
        <v>2820998112</v>
      </c>
      <c r="H62" s="74">
        <f t="shared" si="0"/>
        <v>0.31072779486833624</v>
      </c>
      <c r="J62" s="72" t="s">
        <v>103</v>
      </c>
      <c r="K62" s="73" t="s">
        <v>104</v>
      </c>
      <c r="L62" s="75">
        <v>1341025249</v>
      </c>
      <c r="M62" s="45">
        <f t="shared" si="1"/>
        <v>1.1036129738076244</v>
      </c>
      <c r="N62" s="46">
        <f t="shared" si="2"/>
        <v>1479.972863</v>
      </c>
    </row>
    <row r="63" spans="1:14" ht="15" x14ac:dyDescent="0.25">
      <c r="A63" s="67" t="s">
        <v>105</v>
      </c>
      <c r="B63" s="40" t="s">
        <v>106</v>
      </c>
      <c r="C63" s="42">
        <f>SUM(C64:C67)</f>
        <v>2970334633</v>
      </c>
      <c r="D63" s="42">
        <f>SUM(D64:D67)</f>
        <v>2970334633</v>
      </c>
      <c r="E63" s="42">
        <f>SUM(E64:E67)</f>
        <v>1705133192</v>
      </c>
      <c r="F63" s="42">
        <f>SUM(F64:F67)</f>
        <v>316090839</v>
      </c>
      <c r="G63" s="42">
        <f>SUM(G64:G67)</f>
        <v>2021224031</v>
      </c>
      <c r="H63" s="50">
        <f t="shared" si="0"/>
        <v>0.68047014250330096</v>
      </c>
      <c r="J63" s="67" t="s">
        <v>105</v>
      </c>
      <c r="K63" s="40" t="s">
        <v>106</v>
      </c>
      <c r="L63" s="44">
        <v>751522048</v>
      </c>
      <c r="M63" s="45">
        <f t="shared" si="1"/>
        <v>1.6895072957327262</v>
      </c>
      <c r="N63" s="46">
        <f t="shared" si="2"/>
        <v>1269.7019829999999</v>
      </c>
    </row>
    <row r="64" spans="1:14" ht="15" x14ac:dyDescent="0.25">
      <c r="A64" s="67" t="s">
        <v>107</v>
      </c>
      <c r="B64" s="48" t="s">
        <v>108</v>
      </c>
      <c r="C64" s="49">
        <v>738775500</v>
      </c>
      <c r="D64" s="49">
        <f>+C64</f>
        <v>738775500</v>
      </c>
      <c r="E64" s="49">
        <v>327577272</v>
      </c>
      <c r="F64" s="49"/>
      <c r="G64" s="49">
        <f>+E64+F64</f>
        <v>327577272</v>
      </c>
      <c r="H64" s="50">
        <f t="shared" si="0"/>
        <v>0.44340570579289651</v>
      </c>
      <c r="J64" s="67" t="s">
        <v>107</v>
      </c>
      <c r="K64" s="48" t="s">
        <v>108</v>
      </c>
      <c r="L64" s="51">
        <v>0</v>
      </c>
      <c r="M64" s="52" t="e">
        <f t="shared" si="1"/>
        <v>#DIV/0!</v>
      </c>
      <c r="N64" s="53">
        <f t="shared" si="2"/>
        <v>327.57727199999999</v>
      </c>
    </row>
    <row r="65" spans="1:14" ht="15" x14ac:dyDescent="0.25">
      <c r="A65" s="67" t="s">
        <v>109</v>
      </c>
      <c r="B65" s="48" t="s">
        <v>110</v>
      </c>
      <c r="C65" s="49">
        <v>98480818</v>
      </c>
      <c r="D65" s="49">
        <f>+C65</f>
        <v>98480818</v>
      </c>
      <c r="E65" s="49"/>
      <c r="F65" s="49"/>
      <c r="G65" s="49">
        <f>+E65+F65</f>
        <v>0</v>
      </c>
      <c r="H65" s="50">
        <f t="shared" si="0"/>
        <v>0</v>
      </c>
      <c r="J65" s="67" t="s">
        <v>109</v>
      </c>
      <c r="K65" s="48" t="s">
        <v>110</v>
      </c>
      <c r="L65" s="51">
        <v>8000000</v>
      </c>
      <c r="M65" s="52">
        <f t="shared" si="1"/>
        <v>-1</v>
      </c>
      <c r="N65" s="53">
        <f t="shared" si="2"/>
        <v>-8</v>
      </c>
    </row>
    <row r="66" spans="1:14" ht="15" x14ac:dyDescent="0.25">
      <c r="A66" s="67" t="s">
        <v>111</v>
      </c>
      <c r="B66" s="48" t="s">
        <v>112</v>
      </c>
      <c r="C66" s="49">
        <v>2133078315</v>
      </c>
      <c r="D66" s="49">
        <f>+C66</f>
        <v>2133078315</v>
      </c>
      <c r="E66" s="49">
        <v>1377311973</v>
      </c>
      <c r="F66" s="49">
        <f>+'[5]Mapa V(a)_ Receitas FSAs '!AY10</f>
        <v>316090839</v>
      </c>
      <c r="G66" s="49">
        <f>+E66+F66</f>
        <v>1693402812</v>
      </c>
      <c r="H66" s="50">
        <f t="shared" si="0"/>
        <v>0.79387746811349491</v>
      </c>
      <c r="J66" s="67" t="s">
        <v>111</v>
      </c>
      <c r="K66" s="48" t="s">
        <v>112</v>
      </c>
      <c r="L66" s="51">
        <v>707967346</v>
      </c>
      <c r="M66" s="52">
        <f t="shared" si="1"/>
        <v>1.3919222003213689</v>
      </c>
      <c r="N66" s="53">
        <f t="shared" si="2"/>
        <v>985.43546600000002</v>
      </c>
    </row>
    <row r="67" spans="1:14" ht="15" x14ac:dyDescent="0.25">
      <c r="A67" s="67" t="s">
        <v>113</v>
      </c>
      <c r="B67" s="48" t="s">
        <v>114</v>
      </c>
      <c r="C67" s="49">
        <v>0</v>
      </c>
      <c r="D67" s="49">
        <f>+C67</f>
        <v>0</v>
      </c>
      <c r="E67" s="49">
        <v>243947</v>
      </c>
      <c r="F67" s="49"/>
      <c r="G67" s="49">
        <f>+E67+F67</f>
        <v>243947</v>
      </c>
      <c r="H67" s="50">
        <v>0</v>
      </c>
      <c r="J67" s="67" t="s">
        <v>113</v>
      </c>
      <c r="K67" s="48" t="s">
        <v>114</v>
      </c>
      <c r="L67" s="51">
        <v>35554702</v>
      </c>
      <c r="M67" s="52">
        <f t="shared" si="1"/>
        <v>-0.99313882591393965</v>
      </c>
      <c r="N67" s="53">
        <f t="shared" si="2"/>
        <v>-35.310755</v>
      </c>
    </row>
    <row r="68" spans="1:14" ht="15" x14ac:dyDescent="0.25">
      <c r="A68" s="67" t="s">
        <v>115</v>
      </c>
      <c r="B68" s="40" t="s">
        <v>116</v>
      </c>
      <c r="C68" s="42">
        <f>SUM(C69:C72)</f>
        <v>2254945031</v>
      </c>
      <c r="D68" s="42">
        <f>SUM(D69:D72)</f>
        <v>6108345030</v>
      </c>
      <c r="E68" s="42">
        <f>SUM(E69:E72)</f>
        <v>799446081</v>
      </c>
      <c r="F68" s="42">
        <f>SUM(F69:F72)</f>
        <v>328000</v>
      </c>
      <c r="G68" s="42">
        <f>SUM(G69:G72)</f>
        <v>799774081</v>
      </c>
      <c r="H68" s="43">
        <f t="shared" si="0"/>
        <v>0.13093138600914953</v>
      </c>
      <c r="J68" s="67" t="s">
        <v>115</v>
      </c>
      <c r="K68" s="40" t="s">
        <v>116</v>
      </c>
      <c r="L68" s="44">
        <v>589503201</v>
      </c>
      <c r="M68" s="45">
        <f t="shared" si="1"/>
        <v>0.35669166790495521</v>
      </c>
      <c r="N68" s="46">
        <f t="shared" si="2"/>
        <v>210.27088000000001</v>
      </c>
    </row>
    <row r="69" spans="1:14" ht="15" x14ac:dyDescent="0.25">
      <c r="A69" s="67" t="s">
        <v>117</v>
      </c>
      <c r="B69" s="48" t="s">
        <v>108</v>
      </c>
      <c r="C69" s="49">
        <v>110265000</v>
      </c>
      <c r="D69" s="49">
        <f>+C69</f>
        <v>110265000</v>
      </c>
      <c r="E69" s="49">
        <v>441060000</v>
      </c>
      <c r="F69" s="49"/>
      <c r="G69" s="49">
        <f>+E69+F69</f>
        <v>441060000</v>
      </c>
      <c r="H69" s="50">
        <f t="shared" si="0"/>
        <v>4</v>
      </c>
      <c r="J69" s="67" t="s">
        <v>117</v>
      </c>
      <c r="K69" s="48" t="s">
        <v>108</v>
      </c>
      <c r="L69" s="51">
        <v>220530000</v>
      </c>
      <c r="M69" s="52">
        <f t="shared" si="1"/>
        <v>1</v>
      </c>
      <c r="N69" s="53">
        <f t="shared" si="2"/>
        <v>220.53</v>
      </c>
    </row>
    <row r="70" spans="1:14" ht="13.5" customHeight="1" x14ac:dyDescent="0.25">
      <c r="A70" s="67" t="s">
        <v>118</v>
      </c>
      <c r="B70" s="48" t="s">
        <v>110</v>
      </c>
      <c r="C70" s="49">
        <v>0</v>
      </c>
      <c r="D70" s="49">
        <f>+C70</f>
        <v>0</v>
      </c>
      <c r="E70" s="49">
        <v>102950387</v>
      </c>
      <c r="F70" s="49"/>
      <c r="G70" s="49">
        <f>+E70+F70</f>
        <v>102950387</v>
      </c>
      <c r="H70" s="50">
        <v>0</v>
      </c>
      <c r="J70" s="67" t="s">
        <v>118</v>
      </c>
      <c r="K70" s="48" t="s">
        <v>110</v>
      </c>
      <c r="L70" s="51">
        <v>120263305</v>
      </c>
      <c r="M70" s="52">
        <f t="shared" si="1"/>
        <v>-0.14395844185389717</v>
      </c>
      <c r="N70" s="53">
        <f t="shared" si="2"/>
        <v>-17.312918</v>
      </c>
    </row>
    <row r="71" spans="1:14" ht="15" x14ac:dyDescent="0.25">
      <c r="A71" s="67" t="s">
        <v>119</v>
      </c>
      <c r="B71" s="48" t="s">
        <v>112</v>
      </c>
      <c r="C71" s="49">
        <v>2144680031</v>
      </c>
      <c r="D71" s="49">
        <f>+C71+3853399999</f>
        <v>5998080030</v>
      </c>
      <c r="E71" s="49">
        <v>255435694</v>
      </c>
      <c r="F71" s="49">
        <f>+'[5]Mapa V(a)_ Receitas FSAs '!AY11</f>
        <v>328000</v>
      </c>
      <c r="G71" s="49">
        <f>+E71+F71</f>
        <v>255763694</v>
      </c>
      <c r="H71" s="50">
        <f t="shared" si="0"/>
        <v>4.2640927216838084E-2</v>
      </c>
      <c r="J71" s="67" t="s">
        <v>119</v>
      </c>
      <c r="K71" s="48" t="s">
        <v>112</v>
      </c>
      <c r="L71" s="51">
        <v>248709896</v>
      </c>
      <c r="M71" s="52">
        <f t="shared" si="1"/>
        <v>2.8361549393273844E-2</v>
      </c>
      <c r="N71" s="53">
        <f t="shared" si="2"/>
        <v>7.0537979999999996</v>
      </c>
    </row>
    <row r="72" spans="1:14" ht="15" x14ac:dyDescent="0.25">
      <c r="A72" s="67" t="s">
        <v>120</v>
      </c>
      <c r="B72" s="48" t="s">
        <v>114</v>
      </c>
      <c r="C72" s="49">
        <v>0</v>
      </c>
      <c r="D72" s="49">
        <f>+C72</f>
        <v>0</v>
      </c>
      <c r="E72" s="49"/>
      <c r="F72" s="49"/>
      <c r="G72" s="49">
        <f>+E72+F72</f>
        <v>0</v>
      </c>
      <c r="H72" s="50">
        <v>0</v>
      </c>
      <c r="J72" s="67" t="s">
        <v>120</v>
      </c>
      <c r="K72" s="48" t="s">
        <v>114</v>
      </c>
      <c r="L72" s="51">
        <v>0</v>
      </c>
      <c r="M72" s="52" t="e">
        <f t="shared" si="1"/>
        <v>#DIV/0!</v>
      </c>
      <c r="N72" s="53">
        <f t="shared" si="2"/>
        <v>0</v>
      </c>
    </row>
    <row r="73" spans="1:14" ht="15" x14ac:dyDescent="0.25">
      <c r="A73" s="76" t="s">
        <v>121</v>
      </c>
      <c r="B73" s="40" t="s">
        <v>122</v>
      </c>
      <c r="C73" s="42">
        <f>SUM(C74:C75)</f>
        <v>301887580</v>
      </c>
      <c r="D73" s="42">
        <f>SUM(D74:D75)</f>
        <v>301887580</v>
      </c>
      <c r="E73" s="42">
        <f>SUM(E74:E75)</f>
        <v>213902214</v>
      </c>
      <c r="F73" s="42">
        <f>SUM(F74:F75)</f>
        <v>43955440</v>
      </c>
      <c r="G73" s="42">
        <f>SUM(G74:G75)</f>
        <v>257857654</v>
      </c>
      <c r="H73" s="43">
        <f t="shared" si="0"/>
        <v>0.85415125060792496</v>
      </c>
      <c r="J73" s="76" t="s">
        <v>121</v>
      </c>
      <c r="K73" s="40" t="s">
        <v>122</v>
      </c>
      <c r="L73" s="44">
        <v>401240026</v>
      </c>
      <c r="M73" s="45">
        <f t="shared" si="1"/>
        <v>-0.35734812757688339</v>
      </c>
      <c r="N73" s="46">
        <f t="shared" si="2"/>
        <v>-143.382372</v>
      </c>
    </row>
    <row r="74" spans="1:14" ht="15" x14ac:dyDescent="0.25">
      <c r="A74" s="67" t="s">
        <v>123</v>
      </c>
      <c r="B74" s="48" t="s">
        <v>106</v>
      </c>
      <c r="C74" s="49">
        <v>175887580</v>
      </c>
      <c r="D74" s="49">
        <f>+C74</f>
        <v>175887580</v>
      </c>
      <c r="E74" s="49">
        <v>213902214</v>
      </c>
      <c r="F74" s="49">
        <f>+'[5]Mapa V(a)_ Receitas FSAs '!AY13</f>
        <v>43955440</v>
      </c>
      <c r="G74" s="49">
        <f>+E74+F74</f>
        <v>257857654</v>
      </c>
      <c r="H74" s="50">
        <f t="shared" si="0"/>
        <v>1.4660367377844417</v>
      </c>
      <c r="J74" s="67" t="s">
        <v>123</v>
      </c>
      <c r="K74" s="48" t="s">
        <v>106</v>
      </c>
      <c r="L74" s="51">
        <v>401240026</v>
      </c>
      <c r="M74" s="52">
        <f t="shared" si="1"/>
        <v>-0.35734812757688339</v>
      </c>
      <c r="N74" s="53">
        <f t="shared" si="2"/>
        <v>-143.382372</v>
      </c>
    </row>
    <row r="75" spans="1:14" ht="15" x14ac:dyDescent="0.25">
      <c r="A75" s="67" t="s">
        <v>124</v>
      </c>
      <c r="B75" s="48" t="s">
        <v>116</v>
      </c>
      <c r="C75" s="49">
        <v>126000000</v>
      </c>
      <c r="D75" s="49">
        <f>+C75</f>
        <v>126000000</v>
      </c>
      <c r="E75" s="49"/>
      <c r="F75" s="49"/>
      <c r="G75" s="49">
        <f>+E75+F75</f>
        <v>0</v>
      </c>
      <c r="H75" s="50">
        <f t="shared" ref="H75:H138" si="6">+G75/D75</f>
        <v>0</v>
      </c>
      <c r="J75" s="67" t="s">
        <v>124</v>
      </c>
      <c r="K75" s="48" t="s">
        <v>116</v>
      </c>
      <c r="L75" s="51">
        <v>0</v>
      </c>
      <c r="M75" s="52" t="e">
        <f t="shared" ref="M75:M138" si="7">+G75/L75-1</f>
        <v>#DIV/0!</v>
      </c>
      <c r="N75" s="53">
        <f t="shared" ref="N75:N138" si="8">(G75-L75)/1000000</f>
        <v>0</v>
      </c>
    </row>
    <row r="76" spans="1:14" ht="15" x14ac:dyDescent="0.25">
      <c r="A76" s="76" t="s">
        <v>125</v>
      </c>
      <c r="B76" s="40" t="s">
        <v>126</v>
      </c>
      <c r="C76" s="42">
        <f>+C77+C82</f>
        <v>481444119</v>
      </c>
      <c r="D76" s="42">
        <f>+D77+D82</f>
        <v>481444119</v>
      </c>
      <c r="E76" s="42">
        <f>+E77+E82</f>
        <v>72937983</v>
      </c>
      <c r="F76" s="42">
        <f>+F77+F82</f>
        <v>308989063</v>
      </c>
      <c r="G76" s="42">
        <f>+G77+G82</f>
        <v>381927046</v>
      </c>
      <c r="H76" s="43">
        <f t="shared" si="6"/>
        <v>0.79329465441034908</v>
      </c>
      <c r="J76" s="76" t="s">
        <v>125</v>
      </c>
      <c r="K76" s="40" t="s">
        <v>126</v>
      </c>
      <c r="L76" s="44">
        <v>388747643</v>
      </c>
      <c r="M76" s="45">
        <f t="shared" si="7"/>
        <v>-1.7545050427482556E-2</v>
      </c>
      <c r="N76" s="46">
        <f t="shared" si="8"/>
        <v>-6.8205970000000002</v>
      </c>
    </row>
    <row r="77" spans="1:14" ht="15" x14ac:dyDescent="0.25">
      <c r="A77" s="76" t="s">
        <v>127</v>
      </c>
      <c r="B77" s="40" t="s">
        <v>106</v>
      </c>
      <c r="C77" s="42">
        <f>+C78+C81+C79+C80</f>
        <v>481444119</v>
      </c>
      <c r="D77" s="42">
        <f>+D78+D81+D79+D80</f>
        <v>481444119</v>
      </c>
      <c r="E77" s="42">
        <f>+E78+E81+E79+E80</f>
        <v>72937983</v>
      </c>
      <c r="F77" s="42">
        <f>+F78+F81+F79+F80</f>
        <v>308989063</v>
      </c>
      <c r="G77" s="42">
        <f>+G78+G81+G79+G80</f>
        <v>381927046</v>
      </c>
      <c r="H77" s="43">
        <f t="shared" si="6"/>
        <v>0.79329465441034908</v>
      </c>
      <c r="J77" s="76" t="s">
        <v>127</v>
      </c>
      <c r="K77" s="40" t="s">
        <v>106</v>
      </c>
      <c r="L77" s="44">
        <v>388747643</v>
      </c>
      <c r="M77" s="45">
        <f t="shared" si="7"/>
        <v>-1.7545050427482556E-2</v>
      </c>
      <c r="N77" s="53">
        <f t="shared" si="8"/>
        <v>-6.8205970000000002</v>
      </c>
    </row>
    <row r="78" spans="1:14" ht="15" x14ac:dyDescent="0.25">
      <c r="A78" s="70" t="s">
        <v>128</v>
      </c>
      <c r="B78" s="48" t="s">
        <v>129</v>
      </c>
      <c r="C78" s="49">
        <v>26682696</v>
      </c>
      <c r="D78" s="49">
        <f>+C78</f>
        <v>26682696</v>
      </c>
      <c r="E78" s="49">
        <v>500</v>
      </c>
      <c r="F78" s="49"/>
      <c r="G78" s="49">
        <f>+E78+F78</f>
        <v>500</v>
      </c>
      <c r="H78" s="50">
        <f t="shared" si="6"/>
        <v>1.8738736145702819E-5</v>
      </c>
      <c r="J78" s="70" t="s">
        <v>128</v>
      </c>
      <c r="K78" s="48" t="s">
        <v>129</v>
      </c>
      <c r="L78" s="69">
        <v>1500</v>
      </c>
      <c r="M78" s="52">
        <f t="shared" si="7"/>
        <v>-0.66666666666666674</v>
      </c>
      <c r="N78" s="53">
        <f t="shared" si="8"/>
        <v>-1E-3</v>
      </c>
    </row>
    <row r="79" spans="1:14" ht="15" x14ac:dyDescent="0.25">
      <c r="A79" s="70" t="s">
        <v>130</v>
      </c>
      <c r="B79" s="48" t="s">
        <v>131</v>
      </c>
      <c r="C79" s="49">
        <v>180000</v>
      </c>
      <c r="D79" s="49">
        <f>+C79</f>
        <v>180000</v>
      </c>
      <c r="E79" s="49"/>
      <c r="F79" s="49"/>
      <c r="G79" s="49">
        <f>+E79+F79</f>
        <v>0</v>
      </c>
      <c r="H79" s="50">
        <f t="shared" si="6"/>
        <v>0</v>
      </c>
      <c r="J79" s="70" t="s">
        <v>130</v>
      </c>
      <c r="K79" s="48" t="s">
        <v>131</v>
      </c>
      <c r="L79" s="69">
        <v>0</v>
      </c>
      <c r="M79" s="52" t="e">
        <f t="shared" si="7"/>
        <v>#DIV/0!</v>
      </c>
      <c r="N79" s="53">
        <f t="shared" si="8"/>
        <v>0</v>
      </c>
    </row>
    <row r="80" spans="1:14" ht="15" x14ac:dyDescent="0.25">
      <c r="A80" s="70" t="s">
        <v>132</v>
      </c>
      <c r="B80" s="48" t="s">
        <v>133</v>
      </c>
      <c r="C80" s="49">
        <v>0</v>
      </c>
      <c r="D80" s="49">
        <f>+C80</f>
        <v>0</v>
      </c>
      <c r="E80" s="49">
        <v>0</v>
      </c>
      <c r="F80" s="49"/>
      <c r="G80" s="49">
        <f>+E80+F80</f>
        <v>0</v>
      </c>
      <c r="H80" s="50">
        <v>0</v>
      </c>
      <c r="J80" s="70" t="s">
        <v>132</v>
      </c>
      <c r="K80" s="48" t="s">
        <v>133</v>
      </c>
      <c r="L80" s="69">
        <v>12500000</v>
      </c>
      <c r="M80" s="52">
        <f t="shared" si="7"/>
        <v>-1</v>
      </c>
      <c r="N80" s="53">
        <f t="shared" si="8"/>
        <v>-12.5</v>
      </c>
    </row>
    <row r="81" spans="1:14" ht="15" x14ac:dyDescent="0.25">
      <c r="A81" s="70" t="s">
        <v>134</v>
      </c>
      <c r="B81" s="48" t="s">
        <v>114</v>
      </c>
      <c r="C81" s="49">
        <v>454581423</v>
      </c>
      <c r="D81" s="49">
        <f>+C81</f>
        <v>454581423</v>
      </c>
      <c r="E81" s="49">
        <v>72937483</v>
      </c>
      <c r="F81" s="49">
        <f>+'[5]Mapa V(a)_ Receitas FSAs '!AY16</f>
        <v>308989063</v>
      </c>
      <c r="G81" s="49">
        <f>+E81+F81</f>
        <v>381926546</v>
      </c>
      <c r="H81" s="50">
        <f t="shared" si="6"/>
        <v>0.84017191789203405</v>
      </c>
      <c r="J81" s="70" t="s">
        <v>134</v>
      </c>
      <c r="K81" s="48" t="s">
        <v>114</v>
      </c>
      <c r="L81" s="69">
        <v>376246143</v>
      </c>
      <c r="M81" s="52">
        <f t="shared" si="7"/>
        <v>1.5097571378957619E-2</v>
      </c>
      <c r="N81" s="53">
        <f t="shared" si="8"/>
        <v>5.6804030000000001</v>
      </c>
    </row>
    <row r="82" spans="1:14" ht="15" x14ac:dyDescent="0.25">
      <c r="A82" s="72" t="s">
        <v>135</v>
      </c>
      <c r="B82" s="40" t="s">
        <v>116</v>
      </c>
      <c r="C82" s="42">
        <v>0</v>
      </c>
      <c r="D82" s="41">
        <f>+C82</f>
        <v>0</v>
      </c>
      <c r="E82" s="42">
        <v>0</v>
      </c>
      <c r="F82" s="42">
        <v>0</v>
      </c>
      <c r="G82" s="42">
        <f>+E82+F82</f>
        <v>0</v>
      </c>
      <c r="H82" s="43">
        <v>0</v>
      </c>
      <c r="J82" s="72" t="s">
        <v>135</v>
      </c>
      <c r="K82" s="40" t="s">
        <v>116</v>
      </c>
      <c r="L82" s="75">
        <v>0</v>
      </c>
      <c r="M82" s="45" t="e">
        <f t="shared" si="7"/>
        <v>#DIV/0!</v>
      </c>
      <c r="N82" s="46">
        <f t="shared" si="8"/>
        <v>0</v>
      </c>
    </row>
    <row r="83" spans="1:14" ht="15" x14ac:dyDescent="0.25">
      <c r="A83" s="71" t="s">
        <v>136</v>
      </c>
      <c r="B83" s="63" t="s">
        <v>137</v>
      </c>
      <c r="C83" s="64">
        <f>+C84+C98+C175+C185+C189</f>
        <v>13807926062</v>
      </c>
      <c r="D83" s="64">
        <f>+D84+D98+D175+D185+D189</f>
        <v>13807926062</v>
      </c>
      <c r="E83" s="64">
        <f>+E84+E98+E175+E185+E189</f>
        <v>9539927831</v>
      </c>
      <c r="F83" s="64">
        <f>+F84+F98+F175+F185+F189</f>
        <v>2049877779</v>
      </c>
      <c r="G83" s="64">
        <f>+G84+G98+G175+G185+G189</f>
        <v>11589805610</v>
      </c>
      <c r="H83" s="77">
        <f t="shared" si="6"/>
        <v>0.83935889850218981</v>
      </c>
      <c r="J83" s="71" t="s">
        <v>136</v>
      </c>
      <c r="K83" s="63" t="s">
        <v>137</v>
      </c>
      <c r="L83" s="66">
        <v>6304377264</v>
      </c>
      <c r="M83" s="78">
        <f t="shared" si="7"/>
        <v>0.83837437460817532</v>
      </c>
      <c r="N83" s="32">
        <f t="shared" si="8"/>
        <v>5285.4283459999997</v>
      </c>
    </row>
    <row r="84" spans="1:14" ht="15" x14ac:dyDescent="0.25">
      <c r="A84" s="76" t="s">
        <v>138</v>
      </c>
      <c r="B84" s="40" t="s">
        <v>139</v>
      </c>
      <c r="C84" s="42">
        <f>SUM(C85:C89)</f>
        <v>5562081432</v>
      </c>
      <c r="D84" s="42">
        <f>SUM(D85:D89)</f>
        <v>5562081432</v>
      </c>
      <c r="E84" s="42">
        <f>SUM(E85:E89)</f>
        <v>4818207334</v>
      </c>
      <c r="F84" s="42">
        <f>SUM(F85:F89)</f>
        <v>211579954</v>
      </c>
      <c r="G84" s="42">
        <f>SUM(G85:G89)</f>
        <v>5029787288</v>
      </c>
      <c r="H84" s="43">
        <f t="shared" si="6"/>
        <v>0.90429946945084572</v>
      </c>
      <c r="J84" s="76" t="s">
        <v>138</v>
      </c>
      <c r="K84" s="40" t="s">
        <v>139</v>
      </c>
      <c r="L84" s="75">
        <v>335768769</v>
      </c>
      <c r="M84" s="45">
        <f t="shared" si="7"/>
        <v>13.97991401338461</v>
      </c>
      <c r="N84" s="46">
        <f t="shared" si="8"/>
        <v>4694.0185190000002</v>
      </c>
    </row>
    <row r="85" spans="1:14" ht="15" x14ac:dyDescent="0.25">
      <c r="A85" s="67" t="s">
        <v>140</v>
      </c>
      <c r="B85" s="48" t="s">
        <v>141</v>
      </c>
      <c r="C85" s="49">
        <v>201875133</v>
      </c>
      <c r="D85" s="49">
        <f>+C85</f>
        <v>201875133</v>
      </c>
      <c r="E85" s="49">
        <v>5289907</v>
      </c>
      <c r="F85" s="49"/>
      <c r="G85" s="49">
        <f>+E85+F85</f>
        <v>5289907</v>
      </c>
      <c r="H85" s="50">
        <f t="shared" si="6"/>
        <v>2.6203856420493356E-2</v>
      </c>
      <c r="J85" s="67" t="s">
        <v>140</v>
      </c>
      <c r="K85" s="48" t="s">
        <v>141</v>
      </c>
      <c r="L85" s="69">
        <v>20100213</v>
      </c>
      <c r="M85" s="52">
        <f t="shared" si="7"/>
        <v>-0.73682333615071638</v>
      </c>
      <c r="N85" s="53">
        <f t="shared" si="8"/>
        <v>-14.810306000000001</v>
      </c>
    </row>
    <row r="86" spans="1:14" ht="15" x14ac:dyDescent="0.25">
      <c r="A86" s="67" t="s">
        <v>142</v>
      </c>
      <c r="B86" s="48" t="s">
        <v>143</v>
      </c>
      <c r="C86" s="49">
        <v>137083085</v>
      </c>
      <c r="D86" s="49">
        <f>+C86</f>
        <v>137083085</v>
      </c>
      <c r="E86" s="49">
        <v>788852136</v>
      </c>
      <c r="F86" s="49">
        <f>+'[5]Mapa V(a)_ Receitas FSAs '!AY20</f>
        <v>1125490</v>
      </c>
      <c r="G86" s="49">
        <f>+E86+F86</f>
        <v>789977626</v>
      </c>
      <c r="H86" s="50">
        <f t="shared" si="6"/>
        <v>5.762765158079131</v>
      </c>
      <c r="J86" s="67" t="s">
        <v>142</v>
      </c>
      <c r="K86" s="48" t="s">
        <v>143</v>
      </c>
      <c r="L86" s="69">
        <v>46495135</v>
      </c>
      <c r="M86" s="52">
        <f t="shared" si="7"/>
        <v>15.990543763342121</v>
      </c>
      <c r="N86" s="53">
        <f t="shared" si="8"/>
        <v>743.48249099999998</v>
      </c>
    </row>
    <row r="87" spans="1:14" ht="15" hidden="1" x14ac:dyDescent="0.25">
      <c r="A87" s="67" t="s">
        <v>144</v>
      </c>
      <c r="B87" s="48" t="s">
        <v>145</v>
      </c>
      <c r="C87" s="49">
        <v>0</v>
      </c>
      <c r="D87" s="49">
        <f>+C87</f>
        <v>0</v>
      </c>
      <c r="E87" s="49"/>
      <c r="F87" s="49"/>
      <c r="G87" s="49">
        <f>+E87+F87</f>
        <v>0</v>
      </c>
      <c r="H87" s="50" t="e">
        <f t="shared" si="6"/>
        <v>#DIV/0!</v>
      </c>
      <c r="J87" s="67" t="s">
        <v>144</v>
      </c>
      <c r="K87" s="48" t="s">
        <v>145</v>
      </c>
      <c r="L87" s="69">
        <v>0</v>
      </c>
      <c r="M87" s="52" t="e">
        <f t="shared" si="7"/>
        <v>#DIV/0!</v>
      </c>
      <c r="N87" s="53">
        <f t="shared" si="8"/>
        <v>0</v>
      </c>
    </row>
    <row r="88" spans="1:14" ht="15" hidden="1" x14ac:dyDescent="0.25">
      <c r="A88" s="67" t="s">
        <v>146</v>
      </c>
      <c r="B88" s="48" t="s">
        <v>147</v>
      </c>
      <c r="C88" s="49">
        <v>0</v>
      </c>
      <c r="D88" s="49">
        <f>+C88</f>
        <v>0</v>
      </c>
      <c r="E88" s="49"/>
      <c r="F88" s="49"/>
      <c r="G88" s="49">
        <f>+E88+F88</f>
        <v>0</v>
      </c>
      <c r="H88" s="50" t="e">
        <f t="shared" si="6"/>
        <v>#DIV/0!</v>
      </c>
      <c r="J88" s="67" t="s">
        <v>146</v>
      </c>
      <c r="K88" s="48" t="s">
        <v>147</v>
      </c>
      <c r="L88" s="69">
        <v>0</v>
      </c>
      <c r="M88" s="52" t="e">
        <f t="shared" si="7"/>
        <v>#DIV/0!</v>
      </c>
      <c r="N88" s="53">
        <f t="shared" si="8"/>
        <v>0</v>
      </c>
    </row>
    <row r="89" spans="1:14" ht="15" x14ac:dyDescent="0.25">
      <c r="A89" s="76" t="s">
        <v>148</v>
      </c>
      <c r="B89" s="79" t="s">
        <v>149</v>
      </c>
      <c r="C89" s="42">
        <f>SUM(C90:C97)</f>
        <v>5223123214</v>
      </c>
      <c r="D89" s="42">
        <f>SUM(D90:D97)</f>
        <v>5223123214</v>
      </c>
      <c r="E89" s="42">
        <f>SUM(E90:E97)</f>
        <v>4024065291</v>
      </c>
      <c r="F89" s="42">
        <f>SUM(F90:F97)</f>
        <v>210454464</v>
      </c>
      <c r="G89" s="42">
        <f>SUM(G90:G97)</f>
        <v>4234519755</v>
      </c>
      <c r="H89" s="43">
        <f t="shared" si="6"/>
        <v>0.81072561023447454</v>
      </c>
      <c r="J89" s="76" t="s">
        <v>148</v>
      </c>
      <c r="K89" s="79" t="s">
        <v>149</v>
      </c>
      <c r="L89" s="75">
        <v>269173421</v>
      </c>
      <c r="M89" s="45">
        <f t="shared" si="7"/>
        <v>14.731567178023866</v>
      </c>
      <c r="N89" s="46">
        <f t="shared" si="8"/>
        <v>3965.3463339999998</v>
      </c>
    </row>
    <row r="90" spans="1:14" ht="15" x14ac:dyDescent="0.25">
      <c r="A90" s="67" t="s">
        <v>150</v>
      </c>
      <c r="B90" s="48" t="s">
        <v>151</v>
      </c>
      <c r="C90" s="49">
        <v>3859275000</v>
      </c>
      <c r="D90" s="49">
        <f t="shared" ref="D90:D97" si="9">+C90</f>
        <v>3859275000</v>
      </c>
      <c r="E90" s="49">
        <v>3859275000</v>
      </c>
      <c r="F90" s="49"/>
      <c r="G90" s="49">
        <f t="shared" ref="G90:G97" si="10">+E90+F90</f>
        <v>3859275000</v>
      </c>
      <c r="H90" s="50">
        <f t="shared" si="6"/>
        <v>1</v>
      </c>
      <c r="J90" s="67" t="s">
        <v>150</v>
      </c>
      <c r="K90" s="48" t="s">
        <v>151</v>
      </c>
      <c r="L90" s="69">
        <v>0</v>
      </c>
      <c r="M90" s="52" t="e">
        <f t="shared" si="7"/>
        <v>#DIV/0!</v>
      </c>
      <c r="N90" s="53">
        <f t="shared" si="8"/>
        <v>3859.2750000000001</v>
      </c>
    </row>
    <row r="91" spans="1:14" ht="15" x14ac:dyDescent="0.25">
      <c r="A91" s="67" t="s">
        <v>152</v>
      </c>
      <c r="B91" s="48" t="s">
        <v>153</v>
      </c>
      <c r="C91" s="49"/>
      <c r="D91" s="49">
        <f t="shared" si="9"/>
        <v>0</v>
      </c>
      <c r="E91" s="49"/>
      <c r="F91" s="49"/>
      <c r="G91" s="49">
        <f t="shared" si="10"/>
        <v>0</v>
      </c>
      <c r="H91" s="50">
        <v>0</v>
      </c>
      <c r="J91" s="67" t="s">
        <v>152</v>
      </c>
      <c r="K91" s="48" t="s">
        <v>153</v>
      </c>
      <c r="L91" s="69">
        <v>0</v>
      </c>
      <c r="M91" s="52" t="e">
        <f t="shared" si="7"/>
        <v>#DIV/0!</v>
      </c>
      <c r="N91" s="53">
        <f t="shared" si="8"/>
        <v>0</v>
      </c>
    </row>
    <row r="92" spans="1:14" ht="15" x14ac:dyDescent="0.25">
      <c r="A92" s="67" t="s">
        <v>154</v>
      </c>
      <c r="B92" s="48" t="s">
        <v>155</v>
      </c>
      <c r="C92" s="49">
        <v>372420409</v>
      </c>
      <c r="D92" s="49">
        <f t="shared" si="9"/>
        <v>372420409</v>
      </c>
      <c r="E92" s="49">
        <v>145762049</v>
      </c>
      <c r="F92" s="49">
        <f>+'[5]Mapa V(a)_ Receitas FSAs '!AY21</f>
        <v>173032258</v>
      </c>
      <c r="G92" s="49">
        <f t="shared" si="10"/>
        <v>318794307</v>
      </c>
      <c r="H92" s="50">
        <f t="shared" si="6"/>
        <v>0.85600654340079407</v>
      </c>
      <c r="J92" s="67" t="s">
        <v>154</v>
      </c>
      <c r="K92" s="48" t="s">
        <v>155</v>
      </c>
      <c r="L92" s="69">
        <v>222410779</v>
      </c>
      <c r="M92" s="52">
        <f t="shared" si="7"/>
        <v>0.43335816920995551</v>
      </c>
      <c r="N92" s="53">
        <f t="shared" si="8"/>
        <v>96.383527999999998</v>
      </c>
    </row>
    <row r="93" spans="1:14" ht="15" x14ac:dyDescent="0.25">
      <c r="A93" s="67" t="s">
        <v>156</v>
      </c>
      <c r="B93" s="48" t="s">
        <v>157</v>
      </c>
      <c r="C93" s="49">
        <v>2500000</v>
      </c>
      <c r="D93" s="49">
        <f t="shared" si="9"/>
        <v>2500000</v>
      </c>
      <c r="E93" s="49"/>
      <c r="F93" s="49"/>
      <c r="G93" s="49">
        <f t="shared" si="10"/>
        <v>0</v>
      </c>
      <c r="H93" s="50">
        <f t="shared" si="6"/>
        <v>0</v>
      </c>
      <c r="J93" s="67" t="s">
        <v>156</v>
      </c>
      <c r="K93" s="48" t="s">
        <v>157</v>
      </c>
      <c r="L93" s="69">
        <v>0</v>
      </c>
      <c r="M93" s="52" t="e">
        <f t="shared" si="7"/>
        <v>#DIV/0!</v>
      </c>
      <c r="N93" s="53">
        <f t="shared" si="8"/>
        <v>0</v>
      </c>
    </row>
    <row r="94" spans="1:14" ht="15" x14ac:dyDescent="0.25">
      <c r="A94" s="67" t="s">
        <v>158</v>
      </c>
      <c r="B94" s="48" t="s">
        <v>159</v>
      </c>
      <c r="C94" s="49">
        <v>4200000</v>
      </c>
      <c r="D94" s="49">
        <f t="shared" si="9"/>
        <v>4200000</v>
      </c>
      <c r="E94" s="49">
        <v>621250</v>
      </c>
      <c r="F94" s="49"/>
      <c r="G94" s="49">
        <f t="shared" si="10"/>
        <v>621250</v>
      </c>
      <c r="H94" s="50">
        <f t="shared" si="6"/>
        <v>0.14791666666666667</v>
      </c>
      <c r="J94" s="67" t="s">
        <v>158</v>
      </c>
      <c r="K94" s="48" t="s">
        <v>159</v>
      </c>
      <c r="L94" s="69">
        <v>606100</v>
      </c>
      <c r="M94" s="52">
        <f t="shared" si="7"/>
        <v>2.4995875268107648E-2</v>
      </c>
      <c r="N94" s="53">
        <f t="shared" si="8"/>
        <v>1.515E-2</v>
      </c>
    </row>
    <row r="95" spans="1:14" ht="15" x14ac:dyDescent="0.25">
      <c r="A95" s="67" t="s">
        <v>160</v>
      </c>
      <c r="B95" s="48" t="s">
        <v>161</v>
      </c>
      <c r="C95" s="49">
        <v>8496000</v>
      </c>
      <c r="D95" s="49">
        <f t="shared" si="9"/>
        <v>8496000</v>
      </c>
      <c r="E95" s="49">
        <v>6805083</v>
      </c>
      <c r="F95" s="49">
        <f>+'[5]Mapa V(a)_ Receitas FSAs '!AY22</f>
        <v>911375</v>
      </c>
      <c r="G95" s="49">
        <f t="shared" si="10"/>
        <v>7716458</v>
      </c>
      <c r="H95" s="50">
        <f t="shared" si="6"/>
        <v>0.90824599811676088</v>
      </c>
      <c r="J95" s="67" t="s">
        <v>160</v>
      </c>
      <c r="K95" s="48" t="s">
        <v>161</v>
      </c>
      <c r="L95" s="69">
        <v>8342532</v>
      </c>
      <c r="M95" s="52">
        <f t="shared" si="7"/>
        <v>-7.5046041177906142E-2</v>
      </c>
      <c r="N95" s="53">
        <f t="shared" si="8"/>
        <v>-0.62607400000000002</v>
      </c>
    </row>
    <row r="96" spans="1:14" ht="15" x14ac:dyDescent="0.25">
      <c r="A96" s="67" t="s">
        <v>162</v>
      </c>
      <c r="B96" s="48" t="s">
        <v>163</v>
      </c>
      <c r="C96" s="49">
        <v>85356031</v>
      </c>
      <c r="D96" s="49">
        <f t="shared" si="9"/>
        <v>85356031</v>
      </c>
      <c r="E96" s="49">
        <v>322000</v>
      </c>
      <c r="F96" s="49">
        <f>+'[5]Mapa V(a)_ Receitas FSAs '!AY23</f>
        <v>30723614</v>
      </c>
      <c r="G96" s="49">
        <f t="shared" si="10"/>
        <v>31045614</v>
      </c>
      <c r="H96" s="50">
        <f t="shared" si="6"/>
        <v>0.36371904405911282</v>
      </c>
      <c r="J96" s="67" t="s">
        <v>162</v>
      </c>
      <c r="K96" s="48" t="s">
        <v>163</v>
      </c>
      <c r="L96" s="69">
        <v>21567015</v>
      </c>
      <c r="M96" s="52">
        <f t="shared" si="7"/>
        <v>0.43949517353235956</v>
      </c>
      <c r="N96" s="53">
        <f t="shared" si="8"/>
        <v>9.4785990000000009</v>
      </c>
    </row>
    <row r="97" spans="1:14" ht="15" x14ac:dyDescent="0.25">
      <c r="A97" s="70" t="s">
        <v>164</v>
      </c>
      <c r="B97" s="48" t="s">
        <v>165</v>
      </c>
      <c r="C97" s="49">
        <v>890875774</v>
      </c>
      <c r="D97" s="49">
        <f t="shared" si="9"/>
        <v>890875774</v>
      </c>
      <c r="E97" s="49">
        <v>11279909</v>
      </c>
      <c r="F97" s="49">
        <f>+'[5]Mapa V(a)_ Receitas FSAs '!AY24</f>
        <v>5787217</v>
      </c>
      <c r="G97" s="49">
        <f t="shared" si="10"/>
        <v>17067126</v>
      </c>
      <c r="H97" s="50">
        <f t="shared" si="6"/>
        <v>1.9157694594577671E-2</v>
      </c>
      <c r="J97" s="70" t="s">
        <v>164</v>
      </c>
      <c r="K97" s="48" t="s">
        <v>165</v>
      </c>
      <c r="L97" s="69">
        <v>16246995</v>
      </c>
      <c r="M97" s="52">
        <f t="shared" si="7"/>
        <v>5.0478934719928148E-2</v>
      </c>
      <c r="N97" s="53">
        <f t="shared" si="8"/>
        <v>0.82013100000000005</v>
      </c>
    </row>
    <row r="98" spans="1:14" ht="15" x14ac:dyDescent="0.25">
      <c r="A98" s="72" t="s">
        <v>166</v>
      </c>
      <c r="B98" s="40" t="s">
        <v>167</v>
      </c>
      <c r="C98" s="42">
        <f>+C99+C108</f>
        <v>6715955634</v>
      </c>
      <c r="D98" s="42">
        <f>+D99+D108</f>
        <v>6715955634</v>
      </c>
      <c r="E98" s="42">
        <f>+E99+E108</f>
        <v>4052212668</v>
      </c>
      <c r="F98" s="42">
        <f>+F99+F108</f>
        <v>1623878021</v>
      </c>
      <c r="G98" s="42">
        <f>+G99+G108</f>
        <v>5676090689</v>
      </c>
      <c r="H98" s="43">
        <f t="shared" si="6"/>
        <v>0.8451650067883697</v>
      </c>
      <c r="J98" s="72" t="s">
        <v>166</v>
      </c>
      <c r="K98" s="40" t="s">
        <v>167</v>
      </c>
      <c r="L98" s="75">
        <v>5281512770</v>
      </c>
      <c r="M98" s="45">
        <f t="shared" si="7"/>
        <v>7.4709261566359819E-2</v>
      </c>
      <c r="N98" s="46">
        <f t="shared" si="8"/>
        <v>394.57791900000001</v>
      </c>
    </row>
    <row r="99" spans="1:14" ht="15" x14ac:dyDescent="0.25">
      <c r="A99" s="70" t="s">
        <v>168</v>
      </c>
      <c r="B99" s="56" t="s">
        <v>169</v>
      </c>
      <c r="C99" s="49">
        <f>SUM(C100:C107)</f>
        <v>247707872</v>
      </c>
      <c r="D99" s="49">
        <f>SUM(D100:D107)</f>
        <v>247707872</v>
      </c>
      <c r="E99" s="49">
        <v>40338989</v>
      </c>
      <c r="F99" s="49">
        <f>SUM(F100:F107)</f>
        <v>96108475</v>
      </c>
      <c r="G99" s="49">
        <f t="shared" ref="G99:G107" si="11">+E99+F99</f>
        <v>136447464</v>
      </c>
      <c r="H99" s="50">
        <f t="shared" si="6"/>
        <v>0.55084024136301979</v>
      </c>
      <c r="J99" s="70" t="s">
        <v>168</v>
      </c>
      <c r="K99" s="56" t="s">
        <v>169</v>
      </c>
      <c r="L99" s="69">
        <v>121805181</v>
      </c>
      <c r="M99" s="52">
        <f t="shared" si="7"/>
        <v>0.12021067478238057</v>
      </c>
      <c r="N99" s="53">
        <f t="shared" si="8"/>
        <v>14.642283000000001</v>
      </c>
    </row>
    <row r="100" spans="1:14" ht="15" x14ac:dyDescent="0.25">
      <c r="A100" s="67" t="s">
        <v>170</v>
      </c>
      <c r="B100" s="48" t="s">
        <v>171</v>
      </c>
      <c r="C100" s="49">
        <v>131088436</v>
      </c>
      <c r="D100" s="49">
        <f t="shared" ref="D100:D107" si="12">+C100</f>
        <v>131088436</v>
      </c>
      <c r="E100" s="49"/>
      <c r="F100" s="49">
        <f>+'[5]Mapa V(a)_ Receitas FSAs '!AY26</f>
        <v>64451869</v>
      </c>
      <c r="G100" s="49">
        <f t="shared" si="11"/>
        <v>64451869</v>
      </c>
      <c r="H100" s="50">
        <f t="shared" si="6"/>
        <v>0.49166708343366</v>
      </c>
      <c r="J100" s="67" t="s">
        <v>170</v>
      </c>
      <c r="K100" s="48" t="s">
        <v>171</v>
      </c>
      <c r="L100" s="51">
        <v>63056571</v>
      </c>
      <c r="M100" s="52">
        <f t="shared" si="7"/>
        <v>2.2127717664825131E-2</v>
      </c>
      <c r="N100" s="53">
        <f t="shared" si="8"/>
        <v>1.3952979999999999</v>
      </c>
    </row>
    <row r="101" spans="1:14" ht="15" x14ac:dyDescent="0.25">
      <c r="A101" s="67" t="s">
        <v>172</v>
      </c>
      <c r="B101" s="48" t="s">
        <v>173</v>
      </c>
      <c r="C101" s="49">
        <v>30851381</v>
      </c>
      <c r="D101" s="49">
        <f t="shared" si="12"/>
        <v>30851381</v>
      </c>
      <c r="E101" s="49"/>
      <c r="F101" s="49"/>
      <c r="G101" s="49">
        <f t="shared" si="11"/>
        <v>0</v>
      </c>
      <c r="H101" s="50">
        <f t="shared" si="6"/>
        <v>0</v>
      </c>
      <c r="J101" s="67" t="s">
        <v>172</v>
      </c>
      <c r="K101" s="48" t="s">
        <v>173</v>
      </c>
      <c r="L101" s="51">
        <v>50500</v>
      </c>
      <c r="M101" s="52">
        <f t="shared" si="7"/>
        <v>-1</v>
      </c>
      <c r="N101" s="53">
        <f t="shared" si="8"/>
        <v>-5.0500000000000003E-2</v>
      </c>
    </row>
    <row r="102" spans="1:14" ht="15" x14ac:dyDescent="0.25">
      <c r="A102" s="67" t="s">
        <v>174</v>
      </c>
      <c r="B102" s="48" t="s">
        <v>175</v>
      </c>
      <c r="C102" s="49">
        <v>38303008</v>
      </c>
      <c r="D102" s="49">
        <f t="shared" si="12"/>
        <v>38303008</v>
      </c>
      <c r="E102" s="49">
        <v>40320289</v>
      </c>
      <c r="F102" s="49">
        <f>+'[5]Mapa V(a)_ Receitas FSAs '!AY27</f>
        <v>2127043</v>
      </c>
      <c r="G102" s="49">
        <f t="shared" si="11"/>
        <v>42447332</v>
      </c>
      <c r="H102" s="50">
        <f t="shared" si="6"/>
        <v>1.1081983952800782</v>
      </c>
      <c r="J102" s="67" t="s">
        <v>174</v>
      </c>
      <c r="K102" s="48" t="s">
        <v>175</v>
      </c>
      <c r="L102" s="51">
        <v>43144381</v>
      </c>
      <c r="M102" s="52">
        <f t="shared" si="7"/>
        <v>-1.6156194244622446E-2</v>
      </c>
      <c r="N102" s="53">
        <f t="shared" si="8"/>
        <v>-0.69704900000000003</v>
      </c>
    </row>
    <row r="103" spans="1:14" ht="15" x14ac:dyDescent="0.25">
      <c r="A103" s="67" t="s">
        <v>176</v>
      </c>
      <c r="B103" s="48" t="s">
        <v>177</v>
      </c>
      <c r="C103" s="49">
        <v>10000</v>
      </c>
      <c r="D103" s="49">
        <f t="shared" si="12"/>
        <v>10000</v>
      </c>
      <c r="E103" s="49"/>
      <c r="F103" s="49"/>
      <c r="G103" s="49">
        <f t="shared" si="11"/>
        <v>0</v>
      </c>
      <c r="H103" s="50">
        <f t="shared" si="6"/>
        <v>0</v>
      </c>
      <c r="J103" s="67" t="s">
        <v>176</v>
      </c>
      <c r="K103" s="48" t="s">
        <v>177</v>
      </c>
      <c r="L103" s="51">
        <v>0</v>
      </c>
      <c r="M103" s="52" t="e">
        <f t="shared" si="7"/>
        <v>#DIV/0!</v>
      </c>
      <c r="N103" s="53">
        <f t="shared" si="8"/>
        <v>0</v>
      </c>
    </row>
    <row r="104" spans="1:14" ht="15" x14ac:dyDescent="0.25">
      <c r="A104" s="67" t="s">
        <v>178</v>
      </c>
      <c r="B104" s="48" t="s">
        <v>179</v>
      </c>
      <c r="C104" s="49">
        <v>10000</v>
      </c>
      <c r="D104" s="49">
        <f t="shared" si="12"/>
        <v>10000</v>
      </c>
      <c r="E104" s="49"/>
      <c r="F104" s="49"/>
      <c r="G104" s="49">
        <f t="shared" si="11"/>
        <v>0</v>
      </c>
      <c r="H104" s="50">
        <f t="shared" si="6"/>
        <v>0</v>
      </c>
      <c r="J104" s="67" t="s">
        <v>178</v>
      </c>
      <c r="K104" s="48" t="s">
        <v>179</v>
      </c>
      <c r="L104" s="51">
        <v>0</v>
      </c>
      <c r="M104" s="52" t="e">
        <f t="shared" si="7"/>
        <v>#DIV/0!</v>
      </c>
      <c r="N104" s="53">
        <f t="shared" si="8"/>
        <v>0</v>
      </c>
    </row>
    <row r="105" spans="1:14" ht="15" x14ac:dyDescent="0.25">
      <c r="A105" s="67" t="s">
        <v>180</v>
      </c>
      <c r="B105" s="48" t="s">
        <v>181</v>
      </c>
      <c r="C105" s="49">
        <v>0</v>
      </c>
      <c r="D105" s="49">
        <f t="shared" si="12"/>
        <v>0</v>
      </c>
      <c r="E105" s="49"/>
      <c r="F105" s="49"/>
      <c r="G105" s="49">
        <f t="shared" si="11"/>
        <v>0</v>
      </c>
      <c r="H105" s="50">
        <v>0</v>
      </c>
      <c r="J105" s="67" t="s">
        <v>180</v>
      </c>
      <c r="K105" s="48" t="s">
        <v>181</v>
      </c>
      <c r="L105" s="51">
        <v>0</v>
      </c>
      <c r="M105" s="52" t="e">
        <f t="shared" si="7"/>
        <v>#DIV/0!</v>
      </c>
      <c r="N105" s="53">
        <f t="shared" si="8"/>
        <v>0</v>
      </c>
    </row>
    <row r="106" spans="1:14" ht="15" x14ac:dyDescent="0.25">
      <c r="A106" s="67" t="s">
        <v>182</v>
      </c>
      <c r="B106" s="48" t="s">
        <v>183</v>
      </c>
      <c r="C106" s="49">
        <v>0</v>
      </c>
      <c r="D106" s="49">
        <f t="shared" si="12"/>
        <v>0</v>
      </c>
      <c r="E106" s="49"/>
      <c r="F106" s="49"/>
      <c r="G106" s="49">
        <f t="shared" si="11"/>
        <v>0</v>
      </c>
      <c r="H106" s="50">
        <v>0</v>
      </c>
      <c r="J106" s="67" t="s">
        <v>182</v>
      </c>
      <c r="K106" s="48" t="s">
        <v>183</v>
      </c>
      <c r="L106" s="51">
        <v>0</v>
      </c>
      <c r="M106" s="52" t="e">
        <f t="shared" si="7"/>
        <v>#DIV/0!</v>
      </c>
      <c r="N106" s="53">
        <f t="shared" si="8"/>
        <v>0</v>
      </c>
    </row>
    <row r="107" spans="1:14" ht="15" x14ac:dyDescent="0.25">
      <c r="A107" s="67" t="s">
        <v>184</v>
      </c>
      <c r="B107" s="48" t="s">
        <v>114</v>
      </c>
      <c r="C107" s="49">
        <v>47445047</v>
      </c>
      <c r="D107" s="49">
        <f t="shared" si="12"/>
        <v>47445047</v>
      </c>
      <c r="E107" s="49">
        <v>18700</v>
      </c>
      <c r="F107" s="49">
        <f>+'[5]Mapa V(a)_ Receitas FSAs '!AY28</f>
        <v>29529563</v>
      </c>
      <c r="G107" s="49">
        <f t="shared" si="11"/>
        <v>29548263</v>
      </c>
      <c r="H107" s="50">
        <f t="shared" si="6"/>
        <v>0.62278920284344963</v>
      </c>
      <c r="J107" s="67" t="s">
        <v>184</v>
      </c>
      <c r="K107" s="48" t="s">
        <v>114</v>
      </c>
      <c r="L107" s="51">
        <v>15553729</v>
      </c>
      <c r="M107" s="52">
        <f t="shared" si="7"/>
        <v>0.89975426471684061</v>
      </c>
      <c r="N107" s="53">
        <f t="shared" si="8"/>
        <v>13.994534</v>
      </c>
    </row>
    <row r="108" spans="1:14" ht="15" x14ac:dyDescent="0.25">
      <c r="A108" s="72" t="s">
        <v>185</v>
      </c>
      <c r="B108" s="40" t="s">
        <v>186</v>
      </c>
      <c r="C108" s="42">
        <f>+C109+C155+C160+C165</f>
        <v>6468247762</v>
      </c>
      <c r="D108" s="42">
        <f>+D109+D155+D160+D165</f>
        <v>6468247762</v>
      </c>
      <c r="E108" s="42">
        <f>+E109+E155+E160+E165</f>
        <v>4011873679</v>
      </c>
      <c r="F108" s="42">
        <f>+F109+F155+F160+F165</f>
        <v>1527769546</v>
      </c>
      <c r="G108" s="42">
        <f>+G109+G155+G160+G165</f>
        <v>5539643225</v>
      </c>
      <c r="H108" s="43">
        <f t="shared" si="6"/>
        <v>0.85643646143930752</v>
      </c>
      <c r="J108" s="72" t="s">
        <v>185</v>
      </c>
      <c r="K108" s="40" t="s">
        <v>186</v>
      </c>
      <c r="L108" s="75">
        <v>5159707589</v>
      </c>
      <c r="M108" s="45">
        <f t="shared" si="7"/>
        <v>7.3635110022510997E-2</v>
      </c>
      <c r="N108" s="46">
        <f t="shared" si="8"/>
        <v>379.93563599999999</v>
      </c>
    </row>
    <row r="109" spans="1:14" ht="15" x14ac:dyDescent="0.25">
      <c r="A109" s="72" t="s">
        <v>187</v>
      </c>
      <c r="B109" s="40" t="s">
        <v>188</v>
      </c>
      <c r="C109" s="42">
        <f>SUM(C110:C154)</f>
        <v>3821936122</v>
      </c>
      <c r="D109" s="42">
        <f>SUM(D110:D154)</f>
        <v>3821936122</v>
      </c>
      <c r="E109" s="42">
        <f>SUM(E110:E154)</f>
        <v>2977911378</v>
      </c>
      <c r="F109" s="42">
        <f>SUM(F110:F154)</f>
        <v>1062876159</v>
      </c>
      <c r="G109" s="42">
        <f>SUM(G110:G154)</f>
        <v>4040787537</v>
      </c>
      <c r="H109" s="43">
        <f t="shared" si="6"/>
        <v>1.0572619238035501</v>
      </c>
      <c r="J109" s="72" t="s">
        <v>187</v>
      </c>
      <c r="K109" s="40" t="s">
        <v>188</v>
      </c>
      <c r="L109" s="75">
        <v>3615135468</v>
      </c>
      <c r="M109" s="45">
        <f t="shared" si="7"/>
        <v>0.11774166494388205</v>
      </c>
      <c r="N109" s="46">
        <f t="shared" si="8"/>
        <v>425.65206899999998</v>
      </c>
    </row>
    <row r="110" spans="1:14" ht="15" x14ac:dyDescent="0.25">
      <c r="A110" s="70" t="s">
        <v>189</v>
      </c>
      <c r="B110" s="48" t="s">
        <v>190</v>
      </c>
      <c r="C110" s="49">
        <v>458643222</v>
      </c>
      <c r="D110" s="49">
        <f t="shared" ref="D110:D154" si="13">+C110</f>
        <v>458643222</v>
      </c>
      <c r="E110" s="49">
        <v>302812350</v>
      </c>
      <c r="F110" s="49">
        <f>+'[5]Mapa V(a)_ Receitas FSAs '!AY31</f>
        <v>30354400</v>
      </c>
      <c r="G110" s="49">
        <f t="shared" ref="G110:G154" si="14">+E110+F110</f>
        <v>333166750</v>
      </c>
      <c r="H110" s="50">
        <f t="shared" si="6"/>
        <v>0.72641812637536374</v>
      </c>
      <c r="J110" s="70" t="s">
        <v>189</v>
      </c>
      <c r="K110" s="48" t="s">
        <v>190</v>
      </c>
      <c r="L110" s="69">
        <v>280712930</v>
      </c>
      <c r="M110" s="52">
        <f t="shared" si="7"/>
        <v>0.18685929429755865</v>
      </c>
      <c r="N110" s="53">
        <f t="shared" si="8"/>
        <v>52.45382</v>
      </c>
    </row>
    <row r="111" spans="1:14" ht="15" x14ac:dyDescent="0.25">
      <c r="A111" s="70" t="s">
        <v>191</v>
      </c>
      <c r="B111" s="48" t="s">
        <v>192</v>
      </c>
      <c r="C111" s="49">
        <v>1000000</v>
      </c>
      <c r="D111" s="49">
        <f t="shared" si="13"/>
        <v>1000000</v>
      </c>
      <c r="E111" s="49">
        <v>230251</v>
      </c>
      <c r="F111" s="49"/>
      <c r="G111" s="49">
        <f t="shared" si="14"/>
        <v>230251</v>
      </c>
      <c r="H111" s="50">
        <f t="shared" si="6"/>
        <v>0.23025100000000001</v>
      </c>
      <c r="J111" s="70" t="s">
        <v>191</v>
      </c>
      <c r="K111" s="48" t="s">
        <v>192</v>
      </c>
      <c r="L111" s="69">
        <v>18829784</v>
      </c>
      <c r="M111" s="52">
        <f t="shared" si="7"/>
        <v>-0.98777197869078048</v>
      </c>
      <c r="N111" s="53">
        <f t="shared" si="8"/>
        <v>-18.599533000000001</v>
      </c>
    </row>
    <row r="112" spans="1:14" ht="15" x14ac:dyDescent="0.25">
      <c r="A112" s="67" t="s">
        <v>193</v>
      </c>
      <c r="B112" s="48" t="s">
        <v>194</v>
      </c>
      <c r="C112" s="49"/>
      <c r="D112" s="49">
        <f t="shared" si="13"/>
        <v>0</v>
      </c>
      <c r="E112" s="49"/>
      <c r="F112" s="49"/>
      <c r="G112" s="49">
        <f t="shared" si="14"/>
        <v>0</v>
      </c>
      <c r="H112" s="50">
        <v>0</v>
      </c>
      <c r="J112" s="67" t="s">
        <v>193</v>
      </c>
      <c r="K112" s="48" t="s">
        <v>194</v>
      </c>
      <c r="L112" s="69">
        <v>0</v>
      </c>
      <c r="M112" s="60" t="e">
        <f t="shared" si="7"/>
        <v>#DIV/0!</v>
      </c>
      <c r="N112" s="53">
        <f t="shared" si="8"/>
        <v>0</v>
      </c>
    </row>
    <row r="113" spans="1:14" ht="15" x14ac:dyDescent="0.25">
      <c r="A113" s="67" t="s">
        <v>195</v>
      </c>
      <c r="B113" s="48" t="s">
        <v>196</v>
      </c>
      <c r="C113" s="49">
        <v>142413932</v>
      </c>
      <c r="D113" s="49">
        <f t="shared" si="13"/>
        <v>142413932</v>
      </c>
      <c r="E113" s="49">
        <v>129241662</v>
      </c>
      <c r="F113" s="49">
        <f>+'[5]Mapa V(a)_ Receitas FSAs '!AY32</f>
        <v>11581355</v>
      </c>
      <c r="G113" s="49">
        <f t="shared" si="14"/>
        <v>140823017</v>
      </c>
      <c r="H113" s="50">
        <f t="shared" si="6"/>
        <v>0.98882893704528851</v>
      </c>
      <c r="J113" s="67" t="s">
        <v>195</v>
      </c>
      <c r="K113" s="48" t="s">
        <v>196</v>
      </c>
      <c r="L113" s="69">
        <v>130542642</v>
      </c>
      <c r="M113" s="52">
        <f t="shared" si="7"/>
        <v>7.8751087326698999E-2</v>
      </c>
      <c r="N113" s="53">
        <f t="shared" si="8"/>
        <v>10.280374999999999</v>
      </c>
    </row>
    <row r="114" spans="1:14" ht="15" x14ac:dyDescent="0.25">
      <c r="A114" s="67" t="s">
        <v>197</v>
      </c>
      <c r="B114" s="48" t="s">
        <v>198</v>
      </c>
      <c r="C114" s="49"/>
      <c r="D114" s="49">
        <f t="shared" si="13"/>
        <v>0</v>
      </c>
      <c r="E114" s="49">
        <v>115870081</v>
      </c>
      <c r="F114" s="49"/>
      <c r="G114" s="49">
        <f t="shared" si="14"/>
        <v>115870081</v>
      </c>
      <c r="H114" s="50">
        <v>0</v>
      </c>
      <c r="J114" s="67" t="s">
        <v>197</v>
      </c>
      <c r="K114" s="48" t="s">
        <v>198</v>
      </c>
      <c r="L114" s="69">
        <v>98517500</v>
      </c>
      <c r="M114" s="52">
        <f t="shared" si="7"/>
        <v>0.17613704164234778</v>
      </c>
      <c r="N114" s="53">
        <f t="shared" si="8"/>
        <v>17.352581000000001</v>
      </c>
    </row>
    <row r="115" spans="1:14" ht="15" x14ac:dyDescent="0.25">
      <c r="A115" s="67" t="s">
        <v>199</v>
      </c>
      <c r="B115" s="48" t="s">
        <v>200</v>
      </c>
      <c r="C115" s="49"/>
      <c r="D115" s="49">
        <f t="shared" si="13"/>
        <v>0</v>
      </c>
      <c r="E115" s="49"/>
      <c r="F115" s="49"/>
      <c r="G115" s="49">
        <f t="shared" si="14"/>
        <v>0</v>
      </c>
      <c r="H115" s="50">
        <v>0</v>
      </c>
      <c r="J115" s="67" t="s">
        <v>199</v>
      </c>
      <c r="K115" s="48" t="s">
        <v>200</v>
      </c>
      <c r="L115" s="69">
        <v>0</v>
      </c>
      <c r="M115" s="60" t="e">
        <f t="shared" si="7"/>
        <v>#DIV/0!</v>
      </c>
      <c r="N115" s="53">
        <f t="shared" si="8"/>
        <v>0</v>
      </c>
    </row>
    <row r="116" spans="1:14" ht="15" x14ac:dyDescent="0.25">
      <c r="A116" s="67" t="s">
        <v>201</v>
      </c>
      <c r="B116" s="48" t="s">
        <v>202</v>
      </c>
      <c r="C116" s="49">
        <v>250000</v>
      </c>
      <c r="D116" s="49">
        <f t="shared" si="13"/>
        <v>250000</v>
      </c>
      <c r="E116" s="49"/>
      <c r="F116" s="49"/>
      <c r="G116" s="49">
        <f t="shared" si="14"/>
        <v>0</v>
      </c>
      <c r="H116" s="50">
        <f t="shared" si="6"/>
        <v>0</v>
      </c>
      <c r="J116" s="67" t="s">
        <v>201</v>
      </c>
      <c r="K116" s="48" t="s">
        <v>202</v>
      </c>
      <c r="L116" s="69">
        <v>0</v>
      </c>
      <c r="M116" s="60" t="e">
        <f t="shared" si="7"/>
        <v>#DIV/0!</v>
      </c>
      <c r="N116" s="53">
        <f t="shared" si="8"/>
        <v>0</v>
      </c>
    </row>
    <row r="117" spans="1:14" ht="15" x14ac:dyDescent="0.25">
      <c r="A117" s="67" t="s">
        <v>203</v>
      </c>
      <c r="B117" s="48" t="s">
        <v>204</v>
      </c>
      <c r="C117" s="49">
        <v>84471069</v>
      </c>
      <c r="D117" s="49">
        <f t="shared" si="13"/>
        <v>84471069</v>
      </c>
      <c r="E117" s="49"/>
      <c r="F117" s="49">
        <f>+'[5]Mapa V(a)_ Receitas FSAs '!AY33</f>
        <v>69880783</v>
      </c>
      <c r="G117" s="49">
        <f t="shared" si="14"/>
        <v>69880783</v>
      </c>
      <c r="H117" s="50">
        <f t="shared" si="6"/>
        <v>0.827274756046949</v>
      </c>
      <c r="J117" s="67" t="s">
        <v>203</v>
      </c>
      <c r="K117" s="48" t="s">
        <v>204</v>
      </c>
      <c r="L117" s="69">
        <v>66233332</v>
      </c>
      <c r="M117" s="52">
        <f t="shared" si="7"/>
        <v>5.5069719276692908E-2</v>
      </c>
      <c r="N117" s="53">
        <f t="shared" si="8"/>
        <v>3.6474510000000002</v>
      </c>
    </row>
    <row r="118" spans="1:14" ht="15" x14ac:dyDescent="0.25">
      <c r="A118" s="67" t="s">
        <v>205</v>
      </c>
      <c r="B118" s="48" t="s">
        <v>206</v>
      </c>
      <c r="C118" s="49">
        <v>791208109</v>
      </c>
      <c r="D118" s="49">
        <f t="shared" si="13"/>
        <v>791208109</v>
      </c>
      <c r="E118" s="49">
        <v>42379536</v>
      </c>
      <c r="F118" s="49">
        <f>+'[5]Mapa V(a)_ Receitas FSAs '!AY34</f>
        <v>494056610</v>
      </c>
      <c r="G118" s="49">
        <f t="shared" si="14"/>
        <v>536436146</v>
      </c>
      <c r="H118" s="50">
        <f t="shared" si="6"/>
        <v>0.67799626912064426</v>
      </c>
      <c r="J118" s="67" t="s">
        <v>205</v>
      </c>
      <c r="K118" s="48" t="s">
        <v>206</v>
      </c>
      <c r="L118" s="51">
        <v>568194660</v>
      </c>
      <c r="M118" s="52">
        <f t="shared" si="7"/>
        <v>-5.5893721352467507E-2</v>
      </c>
      <c r="N118" s="53">
        <f t="shared" si="8"/>
        <v>-31.758514000000002</v>
      </c>
    </row>
    <row r="119" spans="1:14" ht="15" hidden="1" x14ac:dyDescent="0.25">
      <c r="A119" s="67" t="s">
        <v>207</v>
      </c>
      <c r="B119" s="48" t="s">
        <v>208</v>
      </c>
      <c r="C119" s="49"/>
      <c r="D119" s="49">
        <f t="shared" si="13"/>
        <v>0</v>
      </c>
      <c r="E119" s="49"/>
      <c r="F119" s="49"/>
      <c r="G119" s="49">
        <f t="shared" si="14"/>
        <v>0</v>
      </c>
      <c r="H119" s="50" t="e">
        <f t="shared" si="6"/>
        <v>#DIV/0!</v>
      </c>
      <c r="J119" s="67" t="s">
        <v>207</v>
      </c>
      <c r="K119" s="48" t="s">
        <v>208</v>
      </c>
      <c r="L119" s="51">
        <v>0</v>
      </c>
      <c r="M119" s="60" t="e">
        <f t="shared" si="7"/>
        <v>#DIV/0!</v>
      </c>
      <c r="N119" s="53">
        <f t="shared" si="8"/>
        <v>0</v>
      </c>
    </row>
    <row r="120" spans="1:14" ht="15" hidden="1" x14ac:dyDescent="0.25">
      <c r="A120" s="67" t="s">
        <v>209</v>
      </c>
      <c r="B120" s="48" t="s">
        <v>210</v>
      </c>
      <c r="C120" s="49"/>
      <c r="D120" s="49">
        <f t="shared" si="13"/>
        <v>0</v>
      </c>
      <c r="E120" s="49"/>
      <c r="F120" s="49"/>
      <c r="G120" s="49">
        <f t="shared" si="14"/>
        <v>0</v>
      </c>
      <c r="H120" s="50" t="e">
        <f t="shared" si="6"/>
        <v>#DIV/0!</v>
      </c>
      <c r="J120" s="67" t="s">
        <v>209</v>
      </c>
      <c r="K120" s="48" t="s">
        <v>210</v>
      </c>
      <c r="L120" s="51">
        <v>0</v>
      </c>
      <c r="M120" s="60" t="e">
        <f t="shared" si="7"/>
        <v>#DIV/0!</v>
      </c>
      <c r="N120" s="53">
        <f t="shared" si="8"/>
        <v>0</v>
      </c>
    </row>
    <row r="121" spans="1:14" ht="15" hidden="1" x14ac:dyDescent="0.25">
      <c r="A121" s="67" t="s">
        <v>211</v>
      </c>
      <c r="B121" s="48" t="s">
        <v>212</v>
      </c>
      <c r="C121" s="49"/>
      <c r="D121" s="49">
        <f t="shared" si="13"/>
        <v>0</v>
      </c>
      <c r="E121" s="49"/>
      <c r="F121" s="49"/>
      <c r="G121" s="49">
        <f t="shared" si="14"/>
        <v>0</v>
      </c>
      <c r="H121" s="50" t="e">
        <f t="shared" si="6"/>
        <v>#DIV/0!</v>
      </c>
      <c r="J121" s="67" t="s">
        <v>211</v>
      </c>
      <c r="K121" s="48" t="s">
        <v>212</v>
      </c>
      <c r="L121" s="51">
        <v>0</v>
      </c>
      <c r="M121" s="60" t="e">
        <f t="shared" si="7"/>
        <v>#DIV/0!</v>
      </c>
      <c r="N121" s="53">
        <f t="shared" si="8"/>
        <v>0</v>
      </c>
    </row>
    <row r="122" spans="1:14" ht="15" hidden="1" x14ac:dyDescent="0.25">
      <c r="A122" s="67" t="s">
        <v>213</v>
      </c>
      <c r="B122" s="48" t="s">
        <v>214</v>
      </c>
      <c r="C122" s="49"/>
      <c r="D122" s="49">
        <f t="shared" si="13"/>
        <v>0</v>
      </c>
      <c r="E122" s="49"/>
      <c r="F122" s="49"/>
      <c r="G122" s="49">
        <f t="shared" si="14"/>
        <v>0</v>
      </c>
      <c r="H122" s="50" t="e">
        <f t="shared" si="6"/>
        <v>#DIV/0!</v>
      </c>
      <c r="J122" s="67" t="s">
        <v>213</v>
      </c>
      <c r="K122" s="48" t="s">
        <v>214</v>
      </c>
      <c r="L122" s="51">
        <v>0</v>
      </c>
      <c r="M122" s="60" t="e">
        <f t="shared" si="7"/>
        <v>#DIV/0!</v>
      </c>
      <c r="N122" s="53">
        <f t="shared" si="8"/>
        <v>0</v>
      </c>
    </row>
    <row r="123" spans="1:14" ht="15" hidden="1" x14ac:dyDescent="0.25">
      <c r="A123" s="67" t="s">
        <v>215</v>
      </c>
      <c r="B123" s="48" t="s">
        <v>216</v>
      </c>
      <c r="C123" s="49"/>
      <c r="D123" s="49">
        <f t="shared" si="13"/>
        <v>0</v>
      </c>
      <c r="E123" s="49"/>
      <c r="F123" s="49"/>
      <c r="G123" s="49">
        <f t="shared" si="14"/>
        <v>0</v>
      </c>
      <c r="H123" s="50" t="e">
        <f t="shared" si="6"/>
        <v>#DIV/0!</v>
      </c>
      <c r="J123" s="67" t="s">
        <v>215</v>
      </c>
      <c r="K123" s="48" t="s">
        <v>216</v>
      </c>
      <c r="L123" s="51">
        <v>0</v>
      </c>
      <c r="M123" s="60" t="e">
        <f t="shared" si="7"/>
        <v>#DIV/0!</v>
      </c>
      <c r="N123" s="53">
        <f t="shared" si="8"/>
        <v>0</v>
      </c>
    </row>
    <row r="124" spans="1:14" ht="15" hidden="1" x14ac:dyDescent="0.25">
      <c r="A124" s="67" t="s">
        <v>217</v>
      </c>
      <c r="B124" s="48" t="s">
        <v>218</v>
      </c>
      <c r="C124" s="49"/>
      <c r="D124" s="49">
        <f t="shared" si="13"/>
        <v>0</v>
      </c>
      <c r="E124" s="49"/>
      <c r="F124" s="49"/>
      <c r="G124" s="49">
        <f t="shared" si="14"/>
        <v>0</v>
      </c>
      <c r="H124" s="50" t="e">
        <f t="shared" si="6"/>
        <v>#DIV/0!</v>
      </c>
      <c r="J124" s="67" t="s">
        <v>217</v>
      </c>
      <c r="K124" s="48" t="s">
        <v>218</v>
      </c>
      <c r="L124" s="51">
        <v>0</v>
      </c>
      <c r="M124" s="60" t="e">
        <f t="shared" si="7"/>
        <v>#DIV/0!</v>
      </c>
      <c r="N124" s="53">
        <f t="shared" si="8"/>
        <v>0</v>
      </c>
    </row>
    <row r="125" spans="1:14" ht="15" x14ac:dyDescent="0.25">
      <c r="A125" s="67" t="s">
        <v>219</v>
      </c>
      <c r="B125" s="48" t="s">
        <v>220</v>
      </c>
      <c r="C125" s="49">
        <v>8566334</v>
      </c>
      <c r="D125" s="49">
        <f t="shared" si="13"/>
        <v>8566334</v>
      </c>
      <c r="E125" s="49"/>
      <c r="F125" s="49"/>
      <c r="G125" s="49">
        <f t="shared" si="14"/>
        <v>0</v>
      </c>
      <c r="H125" s="50">
        <f t="shared" si="6"/>
        <v>0</v>
      </c>
      <c r="J125" s="67" t="s">
        <v>219</v>
      </c>
      <c r="K125" s="48" t="s">
        <v>220</v>
      </c>
      <c r="L125" s="51">
        <v>0</v>
      </c>
      <c r="M125" s="60" t="e">
        <f t="shared" si="7"/>
        <v>#DIV/0!</v>
      </c>
      <c r="N125" s="53">
        <f t="shared" si="8"/>
        <v>0</v>
      </c>
    </row>
    <row r="126" spans="1:14" ht="15" x14ac:dyDescent="0.25">
      <c r="A126" s="67" t="s">
        <v>221</v>
      </c>
      <c r="B126" s="48" t="s">
        <v>222</v>
      </c>
      <c r="C126" s="49">
        <v>300000</v>
      </c>
      <c r="D126" s="49">
        <f t="shared" si="13"/>
        <v>300000</v>
      </c>
      <c r="E126" s="49">
        <v>0</v>
      </c>
      <c r="F126" s="49"/>
      <c r="G126" s="49">
        <f t="shared" si="14"/>
        <v>0</v>
      </c>
      <c r="H126" s="50">
        <f t="shared" si="6"/>
        <v>0</v>
      </c>
      <c r="J126" s="67" t="s">
        <v>221</v>
      </c>
      <c r="K126" s="48" t="s">
        <v>222</v>
      </c>
      <c r="L126" s="51">
        <v>0</v>
      </c>
      <c r="M126" s="60" t="e">
        <f t="shared" si="7"/>
        <v>#DIV/0!</v>
      </c>
      <c r="N126" s="53">
        <f t="shared" si="8"/>
        <v>0</v>
      </c>
    </row>
    <row r="127" spans="1:14" ht="15" x14ac:dyDescent="0.25">
      <c r="A127" s="67" t="s">
        <v>223</v>
      </c>
      <c r="B127" s="48" t="s">
        <v>224</v>
      </c>
      <c r="C127" s="49">
        <v>900000</v>
      </c>
      <c r="D127" s="49">
        <f t="shared" si="13"/>
        <v>900000</v>
      </c>
      <c r="E127" s="49">
        <v>1949002</v>
      </c>
      <c r="F127" s="49"/>
      <c r="G127" s="49">
        <f t="shared" si="14"/>
        <v>1949002</v>
      </c>
      <c r="H127" s="50">
        <f t="shared" si="6"/>
        <v>2.1655577777777779</v>
      </c>
      <c r="J127" s="67" t="s">
        <v>223</v>
      </c>
      <c r="K127" s="48" t="s">
        <v>224</v>
      </c>
      <c r="L127" s="51">
        <v>2369000</v>
      </c>
      <c r="M127" s="60">
        <f t="shared" si="7"/>
        <v>-0.17728915154073444</v>
      </c>
      <c r="N127" s="53">
        <f t="shared" si="8"/>
        <v>-0.41999799999999998</v>
      </c>
    </row>
    <row r="128" spans="1:14" ht="15" x14ac:dyDescent="0.25">
      <c r="A128" s="67" t="s">
        <v>225</v>
      </c>
      <c r="B128" s="48" t="s">
        <v>226</v>
      </c>
      <c r="C128" s="49">
        <v>1543591640</v>
      </c>
      <c r="D128" s="49">
        <f t="shared" si="13"/>
        <v>1543591640</v>
      </c>
      <c r="E128" s="49">
        <v>2174178043</v>
      </c>
      <c r="F128" s="49"/>
      <c r="G128" s="49">
        <f t="shared" si="14"/>
        <v>2174178043</v>
      </c>
      <c r="H128" s="50">
        <f t="shared" si="6"/>
        <v>1.4085189286202664</v>
      </c>
      <c r="J128" s="67" t="s">
        <v>225</v>
      </c>
      <c r="K128" s="48" t="s">
        <v>226</v>
      </c>
      <c r="L128" s="51">
        <v>1782606798</v>
      </c>
      <c r="M128" s="52">
        <f t="shared" si="7"/>
        <v>0.21966215176522619</v>
      </c>
      <c r="N128" s="53">
        <f t="shared" si="8"/>
        <v>391.57124499999998</v>
      </c>
    </row>
    <row r="129" spans="1:14" ht="15" x14ac:dyDescent="0.25">
      <c r="A129" s="67" t="s">
        <v>227</v>
      </c>
      <c r="B129" s="48" t="s">
        <v>228</v>
      </c>
      <c r="C129" s="49">
        <v>0</v>
      </c>
      <c r="D129" s="49">
        <f t="shared" si="13"/>
        <v>0</v>
      </c>
      <c r="E129" s="49"/>
      <c r="F129" s="49"/>
      <c r="G129" s="49">
        <f t="shared" si="14"/>
        <v>0</v>
      </c>
      <c r="H129" s="50">
        <v>0</v>
      </c>
      <c r="J129" s="67" t="s">
        <v>227</v>
      </c>
      <c r="K129" s="48" t="s">
        <v>228</v>
      </c>
      <c r="L129" s="51">
        <v>0</v>
      </c>
      <c r="M129" s="60" t="e">
        <f t="shared" si="7"/>
        <v>#DIV/0!</v>
      </c>
      <c r="N129" s="53">
        <f t="shared" si="8"/>
        <v>0</v>
      </c>
    </row>
    <row r="130" spans="1:14" ht="15" x14ac:dyDescent="0.25">
      <c r="A130" s="67" t="s">
        <v>229</v>
      </c>
      <c r="B130" s="48" t="s">
        <v>230</v>
      </c>
      <c r="C130" s="49"/>
      <c r="D130" s="49">
        <f t="shared" si="13"/>
        <v>0</v>
      </c>
      <c r="E130" s="49"/>
      <c r="F130" s="49"/>
      <c r="G130" s="49">
        <f t="shared" si="14"/>
        <v>0</v>
      </c>
      <c r="H130" s="50">
        <v>0</v>
      </c>
      <c r="J130" s="67" t="s">
        <v>229</v>
      </c>
      <c r="K130" s="48" t="s">
        <v>230</v>
      </c>
      <c r="L130" s="51">
        <v>0</v>
      </c>
      <c r="M130" s="60" t="e">
        <f t="shared" si="7"/>
        <v>#DIV/0!</v>
      </c>
      <c r="N130" s="53">
        <f t="shared" si="8"/>
        <v>0</v>
      </c>
    </row>
    <row r="131" spans="1:14" ht="15" hidden="1" x14ac:dyDescent="0.25">
      <c r="A131" s="67" t="s">
        <v>231</v>
      </c>
      <c r="B131" s="48" t="s">
        <v>232</v>
      </c>
      <c r="C131" s="49"/>
      <c r="D131" s="49">
        <f t="shared" si="13"/>
        <v>0</v>
      </c>
      <c r="E131" s="49"/>
      <c r="F131" s="49"/>
      <c r="G131" s="49">
        <f t="shared" si="14"/>
        <v>0</v>
      </c>
      <c r="H131" s="50" t="e">
        <f t="shared" si="6"/>
        <v>#DIV/0!</v>
      </c>
      <c r="J131" s="67" t="s">
        <v>231</v>
      </c>
      <c r="K131" s="48" t="s">
        <v>232</v>
      </c>
      <c r="L131" s="51">
        <v>0</v>
      </c>
      <c r="M131" s="60" t="e">
        <f t="shared" si="7"/>
        <v>#DIV/0!</v>
      </c>
      <c r="N131" s="53">
        <f t="shared" si="8"/>
        <v>0</v>
      </c>
    </row>
    <row r="132" spans="1:14" ht="15" hidden="1" x14ac:dyDescent="0.25">
      <c r="A132" s="67" t="s">
        <v>233</v>
      </c>
      <c r="B132" s="48" t="s">
        <v>234</v>
      </c>
      <c r="C132" s="49"/>
      <c r="D132" s="49">
        <f t="shared" si="13"/>
        <v>0</v>
      </c>
      <c r="E132" s="49"/>
      <c r="F132" s="49"/>
      <c r="G132" s="49">
        <f t="shared" si="14"/>
        <v>0</v>
      </c>
      <c r="H132" s="50" t="e">
        <f t="shared" si="6"/>
        <v>#DIV/0!</v>
      </c>
      <c r="J132" s="67" t="s">
        <v>233</v>
      </c>
      <c r="K132" s="48" t="s">
        <v>234</v>
      </c>
      <c r="L132" s="51">
        <v>0</v>
      </c>
      <c r="M132" s="60" t="e">
        <f t="shared" si="7"/>
        <v>#DIV/0!</v>
      </c>
      <c r="N132" s="53">
        <f t="shared" si="8"/>
        <v>0</v>
      </c>
    </row>
    <row r="133" spans="1:14" ht="15" hidden="1" x14ac:dyDescent="0.25">
      <c r="A133" s="67" t="s">
        <v>235</v>
      </c>
      <c r="B133" s="48" t="s">
        <v>236</v>
      </c>
      <c r="C133" s="49"/>
      <c r="D133" s="49">
        <f t="shared" si="13"/>
        <v>0</v>
      </c>
      <c r="E133" s="49"/>
      <c r="F133" s="49"/>
      <c r="G133" s="49">
        <f t="shared" si="14"/>
        <v>0</v>
      </c>
      <c r="H133" s="50" t="e">
        <f t="shared" si="6"/>
        <v>#DIV/0!</v>
      </c>
      <c r="J133" s="67" t="s">
        <v>235</v>
      </c>
      <c r="K133" s="48" t="s">
        <v>236</v>
      </c>
      <c r="L133" s="51">
        <v>0</v>
      </c>
      <c r="M133" s="60" t="e">
        <f t="shared" si="7"/>
        <v>#DIV/0!</v>
      </c>
      <c r="N133" s="53">
        <f t="shared" si="8"/>
        <v>0</v>
      </c>
    </row>
    <row r="134" spans="1:14" ht="15" hidden="1" x14ac:dyDescent="0.25">
      <c r="A134" s="67" t="s">
        <v>237</v>
      </c>
      <c r="B134" s="48" t="s">
        <v>238</v>
      </c>
      <c r="C134" s="49"/>
      <c r="D134" s="49">
        <f t="shared" si="13"/>
        <v>0</v>
      </c>
      <c r="E134" s="49"/>
      <c r="F134" s="49"/>
      <c r="G134" s="49">
        <f t="shared" si="14"/>
        <v>0</v>
      </c>
      <c r="H134" s="50" t="e">
        <f t="shared" si="6"/>
        <v>#DIV/0!</v>
      </c>
      <c r="J134" s="67" t="s">
        <v>237</v>
      </c>
      <c r="K134" s="48" t="s">
        <v>238</v>
      </c>
      <c r="L134" s="51">
        <v>0</v>
      </c>
      <c r="M134" s="60" t="e">
        <f t="shared" si="7"/>
        <v>#DIV/0!</v>
      </c>
      <c r="N134" s="53">
        <f t="shared" si="8"/>
        <v>0</v>
      </c>
    </row>
    <row r="135" spans="1:14" ht="15" hidden="1" x14ac:dyDescent="0.25">
      <c r="A135" s="67" t="s">
        <v>239</v>
      </c>
      <c r="B135" s="48" t="s">
        <v>240</v>
      </c>
      <c r="C135" s="49"/>
      <c r="D135" s="49">
        <f t="shared" si="13"/>
        <v>0</v>
      </c>
      <c r="E135" s="49"/>
      <c r="F135" s="49"/>
      <c r="G135" s="49">
        <f t="shared" si="14"/>
        <v>0</v>
      </c>
      <c r="H135" s="50" t="e">
        <f t="shared" si="6"/>
        <v>#DIV/0!</v>
      </c>
      <c r="J135" s="67" t="s">
        <v>239</v>
      </c>
      <c r="K135" s="48" t="s">
        <v>240</v>
      </c>
      <c r="L135" s="51">
        <v>0</v>
      </c>
      <c r="M135" s="60" t="e">
        <f t="shared" si="7"/>
        <v>#DIV/0!</v>
      </c>
      <c r="N135" s="53">
        <f t="shared" si="8"/>
        <v>0</v>
      </c>
    </row>
    <row r="136" spans="1:14" ht="15" hidden="1" x14ac:dyDescent="0.25">
      <c r="A136" s="67" t="s">
        <v>241</v>
      </c>
      <c r="B136" s="48" t="s">
        <v>242</v>
      </c>
      <c r="C136" s="49"/>
      <c r="D136" s="49">
        <f t="shared" si="13"/>
        <v>0</v>
      </c>
      <c r="E136" s="49"/>
      <c r="F136" s="49"/>
      <c r="G136" s="49">
        <f t="shared" si="14"/>
        <v>0</v>
      </c>
      <c r="H136" s="50" t="e">
        <f t="shared" si="6"/>
        <v>#DIV/0!</v>
      </c>
      <c r="J136" s="67" t="s">
        <v>241</v>
      </c>
      <c r="K136" s="48" t="s">
        <v>242</v>
      </c>
      <c r="L136" s="51">
        <v>0</v>
      </c>
      <c r="M136" s="60" t="e">
        <f t="shared" si="7"/>
        <v>#DIV/0!</v>
      </c>
      <c r="N136" s="53">
        <f t="shared" si="8"/>
        <v>0</v>
      </c>
    </row>
    <row r="137" spans="1:14" ht="15" hidden="1" x14ac:dyDescent="0.25">
      <c r="A137" s="67" t="s">
        <v>243</v>
      </c>
      <c r="B137" s="48" t="s">
        <v>244</v>
      </c>
      <c r="C137" s="49"/>
      <c r="D137" s="49">
        <f t="shared" si="13"/>
        <v>0</v>
      </c>
      <c r="E137" s="49"/>
      <c r="F137" s="49"/>
      <c r="G137" s="49">
        <f t="shared" si="14"/>
        <v>0</v>
      </c>
      <c r="H137" s="50" t="e">
        <f t="shared" si="6"/>
        <v>#DIV/0!</v>
      </c>
      <c r="J137" s="67" t="s">
        <v>243</v>
      </c>
      <c r="K137" s="48" t="s">
        <v>244</v>
      </c>
      <c r="L137" s="51">
        <v>0</v>
      </c>
      <c r="M137" s="60" t="e">
        <f t="shared" si="7"/>
        <v>#DIV/0!</v>
      </c>
      <c r="N137" s="53">
        <f t="shared" si="8"/>
        <v>0</v>
      </c>
    </row>
    <row r="138" spans="1:14" ht="15" hidden="1" x14ac:dyDescent="0.25">
      <c r="A138" s="67" t="s">
        <v>245</v>
      </c>
      <c r="B138" s="48" t="s">
        <v>246</v>
      </c>
      <c r="C138" s="49"/>
      <c r="D138" s="49">
        <f t="shared" si="13"/>
        <v>0</v>
      </c>
      <c r="E138" s="49"/>
      <c r="F138" s="49"/>
      <c r="G138" s="49">
        <f t="shared" si="14"/>
        <v>0</v>
      </c>
      <c r="H138" s="50" t="e">
        <f t="shared" si="6"/>
        <v>#DIV/0!</v>
      </c>
      <c r="J138" s="67" t="s">
        <v>245</v>
      </c>
      <c r="K138" s="48" t="s">
        <v>246</v>
      </c>
      <c r="L138" s="51">
        <v>0</v>
      </c>
      <c r="M138" s="60" t="e">
        <f t="shared" si="7"/>
        <v>#DIV/0!</v>
      </c>
      <c r="N138" s="53">
        <f t="shared" si="8"/>
        <v>0</v>
      </c>
    </row>
    <row r="139" spans="1:14" ht="15" hidden="1" x14ac:dyDescent="0.25">
      <c r="A139" s="67" t="s">
        <v>247</v>
      </c>
      <c r="B139" s="48" t="s">
        <v>248</v>
      </c>
      <c r="C139" s="49"/>
      <c r="D139" s="49">
        <f t="shared" si="13"/>
        <v>0</v>
      </c>
      <c r="E139" s="49"/>
      <c r="F139" s="49"/>
      <c r="G139" s="49">
        <f t="shared" si="14"/>
        <v>0</v>
      </c>
      <c r="H139" s="50" t="e">
        <f t="shared" ref="H139:H202" si="15">+G139/D139</f>
        <v>#DIV/0!</v>
      </c>
      <c r="J139" s="67" t="s">
        <v>247</v>
      </c>
      <c r="K139" s="48" t="s">
        <v>248</v>
      </c>
      <c r="L139" s="51">
        <v>0</v>
      </c>
      <c r="M139" s="60" t="e">
        <f t="shared" ref="M139:M202" si="16">+G139/L139-1</f>
        <v>#DIV/0!</v>
      </c>
      <c r="N139" s="53">
        <f t="shared" ref="N139:N202" si="17">(G139-L139)/1000000</f>
        <v>0</v>
      </c>
    </row>
    <row r="140" spans="1:14" ht="15" hidden="1" x14ac:dyDescent="0.25">
      <c r="A140" s="67" t="s">
        <v>249</v>
      </c>
      <c r="B140" s="48" t="s">
        <v>250</v>
      </c>
      <c r="C140" s="49"/>
      <c r="D140" s="49">
        <f t="shared" si="13"/>
        <v>0</v>
      </c>
      <c r="E140" s="49"/>
      <c r="F140" s="49"/>
      <c r="G140" s="49">
        <f t="shared" si="14"/>
        <v>0</v>
      </c>
      <c r="H140" s="50" t="e">
        <f t="shared" si="15"/>
        <v>#DIV/0!</v>
      </c>
      <c r="J140" s="67" t="s">
        <v>249</v>
      </c>
      <c r="K140" s="48" t="s">
        <v>250</v>
      </c>
      <c r="L140" s="51">
        <v>0</v>
      </c>
      <c r="M140" s="60" t="e">
        <f t="shared" si="16"/>
        <v>#DIV/0!</v>
      </c>
      <c r="N140" s="53">
        <f t="shared" si="17"/>
        <v>0</v>
      </c>
    </row>
    <row r="141" spans="1:14" ht="15" hidden="1" x14ac:dyDescent="0.25">
      <c r="A141" s="67" t="s">
        <v>251</v>
      </c>
      <c r="B141" s="48" t="s">
        <v>252</v>
      </c>
      <c r="C141" s="49"/>
      <c r="D141" s="49">
        <f t="shared" si="13"/>
        <v>0</v>
      </c>
      <c r="E141" s="49"/>
      <c r="F141" s="49"/>
      <c r="G141" s="49">
        <f t="shared" si="14"/>
        <v>0</v>
      </c>
      <c r="H141" s="50" t="e">
        <f t="shared" si="15"/>
        <v>#DIV/0!</v>
      </c>
      <c r="J141" s="67" t="s">
        <v>251</v>
      </c>
      <c r="K141" s="48" t="s">
        <v>252</v>
      </c>
      <c r="L141" s="51">
        <v>0</v>
      </c>
      <c r="M141" s="60" t="e">
        <f t="shared" si="16"/>
        <v>#DIV/0!</v>
      </c>
      <c r="N141" s="53">
        <f t="shared" si="17"/>
        <v>0</v>
      </c>
    </row>
    <row r="142" spans="1:14" ht="15" hidden="1" x14ac:dyDescent="0.25">
      <c r="A142" s="67" t="s">
        <v>253</v>
      </c>
      <c r="B142" s="48" t="s">
        <v>254</v>
      </c>
      <c r="C142" s="49"/>
      <c r="D142" s="49">
        <f t="shared" si="13"/>
        <v>0</v>
      </c>
      <c r="E142" s="49"/>
      <c r="F142" s="49"/>
      <c r="G142" s="49">
        <f t="shared" si="14"/>
        <v>0</v>
      </c>
      <c r="H142" s="50" t="e">
        <f t="shared" si="15"/>
        <v>#DIV/0!</v>
      </c>
      <c r="J142" s="67" t="s">
        <v>253</v>
      </c>
      <c r="K142" s="48" t="s">
        <v>254</v>
      </c>
      <c r="L142" s="51">
        <v>0</v>
      </c>
      <c r="M142" s="60" t="e">
        <f t="shared" si="16"/>
        <v>#DIV/0!</v>
      </c>
      <c r="N142" s="53">
        <f t="shared" si="17"/>
        <v>0</v>
      </c>
    </row>
    <row r="143" spans="1:14" ht="15" hidden="1" x14ac:dyDescent="0.25">
      <c r="A143" s="67" t="s">
        <v>255</v>
      </c>
      <c r="B143" s="48" t="s">
        <v>256</v>
      </c>
      <c r="C143" s="49"/>
      <c r="D143" s="49">
        <f t="shared" si="13"/>
        <v>0</v>
      </c>
      <c r="E143" s="49"/>
      <c r="F143" s="49"/>
      <c r="G143" s="49">
        <f t="shared" si="14"/>
        <v>0</v>
      </c>
      <c r="H143" s="50" t="e">
        <f t="shared" si="15"/>
        <v>#DIV/0!</v>
      </c>
      <c r="J143" s="67" t="s">
        <v>255</v>
      </c>
      <c r="K143" s="48" t="s">
        <v>256</v>
      </c>
      <c r="L143" s="51">
        <v>0</v>
      </c>
      <c r="M143" s="60" t="e">
        <f t="shared" si="16"/>
        <v>#DIV/0!</v>
      </c>
      <c r="N143" s="53">
        <f t="shared" si="17"/>
        <v>0</v>
      </c>
    </row>
    <row r="144" spans="1:14" ht="15" hidden="1" x14ac:dyDescent="0.25">
      <c r="A144" s="67" t="s">
        <v>257</v>
      </c>
      <c r="B144" s="48" t="s">
        <v>258</v>
      </c>
      <c r="C144" s="49"/>
      <c r="D144" s="49">
        <f t="shared" si="13"/>
        <v>0</v>
      </c>
      <c r="E144" s="49"/>
      <c r="F144" s="49"/>
      <c r="G144" s="49">
        <f t="shared" si="14"/>
        <v>0</v>
      </c>
      <c r="H144" s="50" t="e">
        <f t="shared" si="15"/>
        <v>#DIV/0!</v>
      </c>
      <c r="J144" s="67" t="s">
        <v>257</v>
      </c>
      <c r="K144" s="48" t="s">
        <v>258</v>
      </c>
      <c r="L144" s="51">
        <v>0</v>
      </c>
      <c r="M144" s="60" t="e">
        <f t="shared" si="16"/>
        <v>#DIV/0!</v>
      </c>
      <c r="N144" s="53">
        <f t="shared" si="17"/>
        <v>0</v>
      </c>
    </row>
    <row r="145" spans="1:14" ht="15" hidden="1" x14ac:dyDescent="0.25">
      <c r="A145" s="67" t="s">
        <v>259</v>
      </c>
      <c r="B145" s="48" t="s">
        <v>260</v>
      </c>
      <c r="C145" s="49"/>
      <c r="D145" s="49">
        <f t="shared" si="13"/>
        <v>0</v>
      </c>
      <c r="E145" s="49"/>
      <c r="F145" s="49"/>
      <c r="G145" s="49">
        <f t="shared" si="14"/>
        <v>0</v>
      </c>
      <c r="H145" s="50" t="e">
        <f t="shared" si="15"/>
        <v>#DIV/0!</v>
      </c>
      <c r="J145" s="67" t="s">
        <v>259</v>
      </c>
      <c r="K145" s="48" t="s">
        <v>260</v>
      </c>
      <c r="L145" s="51">
        <v>0</v>
      </c>
      <c r="M145" s="60" t="e">
        <f t="shared" si="16"/>
        <v>#DIV/0!</v>
      </c>
      <c r="N145" s="53">
        <f t="shared" si="17"/>
        <v>0</v>
      </c>
    </row>
    <row r="146" spans="1:14" ht="15" hidden="1" x14ac:dyDescent="0.25">
      <c r="A146" s="67" t="s">
        <v>223</v>
      </c>
      <c r="B146" s="48" t="s">
        <v>224</v>
      </c>
      <c r="C146" s="49"/>
      <c r="D146" s="49">
        <f t="shared" si="13"/>
        <v>0</v>
      </c>
      <c r="E146" s="49"/>
      <c r="F146" s="49"/>
      <c r="G146" s="49">
        <f t="shared" si="14"/>
        <v>0</v>
      </c>
      <c r="H146" s="50" t="e">
        <f t="shared" si="15"/>
        <v>#DIV/0!</v>
      </c>
      <c r="J146" s="67" t="s">
        <v>223</v>
      </c>
      <c r="K146" s="48" t="s">
        <v>224</v>
      </c>
      <c r="L146" s="51">
        <v>0</v>
      </c>
      <c r="M146" s="60" t="e">
        <f t="shared" si="16"/>
        <v>#DIV/0!</v>
      </c>
      <c r="N146" s="53">
        <f t="shared" si="17"/>
        <v>0</v>
      </c>
    </row>
    <row r="147" spans="1:14" ht="15" x14ac:dyDescent="0.25">
      <c r="A147" s="67" t="s">
        <v>261</v>
      </c>
      <c r="B147" s="48" t="s">
        <v>262</v>
      </c>
      <c r="C147" s="49">
        <v>65000000</v>
      </c>
      <c r="D147" s="49">
        <f t="shared" si="13"/>
        <v>65000000</v>
      </c>
      <c r="E147" s="49">
        <v>66702240</v>
      </c>
      <c r="F147" s="49"/>
      <c r="G147" s="49">
        <f t="shared" si="14"/>
        <v>66702240</v>
      </c>
      <c r="H147" s="50">
        <f t="shared" si="15"/>
        <v>1.0261883076923077</v>
      </c>
      <c r="J147" s="67" t="s">
        <v>261</v>
      </c>
      <c r="K147" s="48" t="s">
        <v>262</v>
      </c>
      <c r="L147" s="51">
        <v>66836199</v>
      </c>
      <c r="M147" s="52">
        <f t="shared" si="16"/>
        <v>-2.0042881253615752E-3</v>
      </c>
      <c r="N147" s="53">
        <f t="shared" si="17"/>
        <v>-0.13395899999999999</v>
      </c>
    </row>
    <row r="148" spans="1:14" ht="15" x14ac:dyDescent="0.25">
      <c r="A148" s="67" t="s">
        <v>263</v>
      </c>
      <c r="B148" s="48" t="s">
        <v>264</v>
      </c>
      <c r="C148" s="49">
        <v>378015408</v>
      </c>
      <c r="D148" s="49">
        <f t="shared" si="13"/>
        <v>378015408</v>
      </c>
      <c r="E148" s="49">
        <v>141772113</v>
      </c>
      <c r="F148" s="49">
        <f>+'[5]Mapa V(a)_ Receitas FSAs '!AY35</f>
        <v>163626257</v>
      </c>
      <c r="G148" s="49">
        <f t="shared" si="14"/>
        <v>305398370</v>
      </c>
      <c r="H148" s="50">
        <f t="shared" si="15"/>
        <v>0.80789926425432901</v>
      </c>
      <c r="J148" s="67" t="s">
        <v>263</v>
      </c>
      <c r="K148" s="48" t="s">
        <v>264</v>
      </c>
      <c r="L148" s="51">
        <v>306965169</v>
      </c>
      <c r="M148" s="52">
        <f t="shared" si="16"/>
        <v>-5.1041589021456613E-3</v>
      </c>
      <c r="N148" s="53">
        <f t="shared" si="17"/>
        <v>-1.5667990000000001</v>
      </c>
    </row>
    <row r="149" spans="1:14" ht="15" x14ac:dyDescent="0.25">
      <c r="A149" s="80" t="s">
        <v>265</v>
      </c>
      <c r="B149" s="48" t="s">
        <v>266</v>
      </c>
      <c r="C149" s="49">
        <v>312670000</v>
      </c>
      <c r="D149" s="49">
        <f t="shared" si="13"/>
        <v>312670000</v>
      </c>
      <c r="E149" s="49"/>
      <c r="F149" s="49">
        <f>+'[5]Mapa V(a)_ Receitas FSAs '!AY36</f>
        <v>288181754</v>
      </c>
      <c r="G149" s="49">
        <f t="shared" si="14"/>
        <v>288181754</v>
      </c>
      <c r="H149" s="50">
        <f t="shared" si="15"/>
        <v>0.92168021876099404</v>
      </c>
      <c r="J149" s="80" t="s">
        <v>265</v>
      </c>
      <c r="K149" s="48" t="s">
        <v>266</v>
      </c>
      <c r="L149" s="49">
        <v>271787948</v>
      </c>
      <c r="M149" s="52">
        <f t="shared" si="16"/>
        <v>6.0318369966868346E-2</v>
      </c>
      <c r="N149" s="53">
        <f t="shared" si="17"/>
        <v>16.393806000000001</v>
      </c>
    </row>
    <row r="150" spans="1:14" ht="15" hidden="1" x14ac:dyDescent="0.25">
      <c r="A150" s="80" t="s">
        <v>267</v>
      </c>
      <c r="B150" s="48" t="s">
        <v>268</v>
      </c>
      <c r="C150" s="49"/>
      <c r="D150" s="49">
        <f t="shared" si="13"/>
        <v>0</v>
      </c>
      <c r="E150" s="49"/>
      <c r="F150" s="49"/>
      <c r="G150" s="49">
        <f t="shared" si="14"/>
        <v>0</v>
      </c>
      <c r="H150" s="50" t="e">
        <f t="shared" si="15"/>
        <v>#DIV/0!</v>
      </c>
      <c r="J150" s="80" t="s">
        <v>267</v>
      </c>
      <c r="K150" s="48" t="s">
        <v>268</v>
      </c>
      <c r="L150" s="49">
        <v>0</v>
      </c>
      <c r="M150" s="60" t="e">
        <f t="shared" si="16"/>
        <v>#DIV/0!</v>
      </c>
      <c r="N150" s="53">
        <f t="shared" si="17"/>
        <v>0</v>
      </c>
    </row>
    <row r="151" spans="1:14" ht="15" x14ac:dyDescent="0.25">
      <c r="A151" s="81" t="s">
        <v>269</v>
      </c>
      <c r="B151" s="48" t="s">
        <v>270</v>
      </c>
      <c r="C151" s="49">
        <v>23500000</v>
      </c>
      <c r="D151" s="49">
        <f t="shared" si="13"/>
        <v>23500000</v>
      </c>
      <c r="E151" s="49">
        <v>2776100</v>
      </c>
      <c r="F151" s="49"/>
      <c r="G151" s="49">
        <f t="shared" si="14"/>
        <v>2776100</v>
      </c>
      <c r="H151" s="50">
        <f t="shared" si="15"/>
        <v>0.11813191489361702</v>
      </c>
      <c r="J151" s="81" t="s">
        <v>269</v>
      </c>
      <c r="K151" s="48" t="s">
        <v>270</v>
      </c>
      <c r="L151" s="82">
        <v>16838840</v>
      </c>
      <c r="M151" s="52">
        <f t="shared" si="16"/>
        <v>-0.83513709970520533</v>
      </c>
      <c r="N151" s="53">
        <f t="shared" si="17"/>
        <v>-14.06274</v>
      </c>
    </row>
    <row r="152" spans="1:14" ht="15" x14ac:dyDescent="0.25">
      <c r="A152" s="81" t="s">
        <v>271</v>
      </c>
      <c r="B152" s="48" t="s">
        <v>272</v>
      </c>
      <c r="C152" s="49">
        <v>8106408</v>
      </c>
      <c r="D152" s="49">
        <f t="shared" si="13"/>
        <v>8106408</v>
      </c>
      <c r="E152" s="49"/>
      <c r="F152" s="49">
        <f>+'[5]Mapa V(a)_ Receitas FSAs '!AY37</f>
        <v>5170000</v>
      </c>
      <c r="G152" s="49">
        <f t="shared" si="14"/>
        <v>5170000</v>
      </c>
      <c r="H152" s="50">
        <f t="shared" si="15"/>
        <v>0.63776706033054342</v>
      </c>
      <c r="J152" s="81" t="s">
        <v>271</v>
      </c>
      <c r="K152" s="48" t="s">
        <v>272</v>
      </c>
      <c r="L152" s="82">
        <v>4538166</v>
      </c>
      <c r="M152" s="52">
        <f t="shared" si="16"/>
        <v>0.13922672727264707</v>
      </c>
      <c r="N152" s="53">
        <f t="shared" si="17"/>
        <v>0.63183400000000001</v>
      </c>
    </row>
    <row r="153" spans="1:14" ht="15" x14ac:dyDescent="0.25">
      <c r="A153" s="81" t="s">
        <v>273</v>
      </c>
      <c r="B153" s="48" t="s">
        <v>274</v>
      </c>
      <c r="C153" s="49">
        <v>800000</v>
      </c>
      <c r="D153" s="49">
        <f t="shared" si="13"/>
        <v>800000</v>
      </c>
      <c r="E153" s="49"/>
      <c r="F153" s="49">
        <f>+'[5]Mapa V(a)_ Receitas FSAs '!AY38</f>
        <v>25000</v>
      </c>
      <c r="G153" s="49">
        <f t="shared" si="14"/>
        <v>25000</v>
      </c>
      <c r="H153" s="50">
        <f t="shared" si="15"/>
        <v>3.125E-2</v>
      </c>
      <c r="J153" s="81" t="s">
        <v>273</v>
      </c>
      <c r="K153" s="48" t="s">
        <v>274</v>
      </c>
      <c r="L153" s="82">
        <v>162500</v>
      </c>
      <c r="M153" s="52">
        <f t="shared" si="16"/>
        <v>-0.84615384615384615</v>
      </c>
      <c r="N153" s="53">
        <f t="shared" si="17"/>
        <v>-0.13750000000000001</v>
      </c>
    </row>
    <row r="154" spans="1:14" ht="15" x14ac:dyDescent="0.25">
      <c r="A154" s="81" t="s">
        <v>275</v>
      </c>
      <c r="B154" s="48" t="s">
        <v>276</v>
      </c>
      <c r="C154" s="49">
        <v>2500000</v>
      </c>
      <c r="D154" s="49">
        <f t="shared" si="13"/>
        <v>2500000</v>
      </c>
      <c r="E154" s="49"/>
      <c r="F154" s="49"/>
      <c r="G154" s="49">
        <f t="shared" si="14"/>
        <v>0</v>
      </c>
      <c r="H154" s="50">
        <f t="shared" si="15"/>
        <v>0</v>
      </c>
      <c r="J154" s="81" t="s">
        <v>275</v>
      </c>
      <c r="K154" s="48" t="s">
        <v>276</v>
      </c>
      <c r="L154" s="83">
        <v>0</v>
      </c>
      <c r="M154" s="52" t="e">
        <f t="shared" si="16"/>
        <v>#DIV/0!</v>
      </c>
      <c r="N154" s="53">
        <f t="shared" si="17"/>
        <v>0</v>
      </c>
    </row>
    <row r="155" spans="1:14" ht="15" x14ac:dyDescent="0.25">
      <c r="A155" s="72" t="s">
        <v>277</v>
      </c>
      <c r="B155" s="40" t="s">
        <v>278</v>
      </c>
      <c r="C155" s="42">
        <f>SUM(C156:C159)</f>
        <v>1021240462</v>
      </c>
      <c r="D155" s="42">
        <f>SUM(D156:D159)</f>
        <v>1021240462</v>
      </c>
      <c r="E155" s="42">
        <f>SUM(E156:E159)</f>
        <v>580713899</v>
      </c>
      <c r="F155" s="42">
        <f>SUM(F156:F159)</f>
        <v>218367034</v>
      </c>
      <c r="G155" s="42">
        <f>SUM(G156:G159)</f>
        <v>799080933</v>
      </c>
      <c r="H155" s="43">
        <f t="shared" si="15"/>
        <v>0.78246109778599826</v>
      </c>
      <c r="J155" s="72" t="s">
        <v>277</v>
      </c>
      <c r="K155" s="40" t="s">
        <v>278</v>
      </c>
      <c r="L155" s="41">
        <v>786173810</v>
      </c>
      <c r="M155" s="45">
        <f t="shared" si="16"/>
        <v>1.6417645609435816E-2</v>
      </c>
      <c r="N155" s="46">
        <f t="shared" si="17"/>
        <v>12.907123</v>
      </c>
    </row>
    <row r="156" spans="1:14" ht="15" x14ac:dyDescent="0.25">
      <c r="A156" s="70" t="s">
        <v>279</v>
      </c>
      <c r="B156" s="48" t="s">
        <v>280</v>
      </c>
      <c r="C156" s="49">
        <v>30000000</v>
      </c>
      <c r="D156" s="49">
        <f>+C156</f>
        <v>30000000</v>
      </c>
      <c r="E156" s="49"/>
      <c r="F156" s="49">
        <f>+'[5]Mapa V(a)_ Receitas FSAs '!AY40</f>
        <v>34423722</v>
      </c>
      <c r="G156" s="49">
        <f>+E156+F156</f>
        <v>34423722</v>
      </c>
      <c r="H156" s="50">
        <f t="shared" si="15"/>
        <v>1.1474574</v>
      </c>
      <c r="J156" s="70" t="s">
        <v>279</v>
      </c>
      <c r="K156" s="48" t="s">
        <v>280</v>
      </c>
      <c r="L156" s="69">
        <v>36828855</v>
      </c>
      <c r="M156" s="52">
        <f t="shared" si="16"/>
        <v>-6.5305668612287815E-2</v>
      </c>
      <c r="N156" s="53">
        <f t="shared" si="17"/>
        <v>-2.4051330000000002</v>
      </c>
    </row>
    <row r="157" spans="1:14" ht="15" x14ac:dyDescent="0.25">
      <c r="A157" s="70" t="s">
        <v>281</v>
      </c>
      <c r="B157" s="48" t="s">
        <v>282</v>
      </c>
      <c r="C157" s="49">
        <v>209683853</v>
      </c>
      <c r="D157" s="49">
        <f>+C157</f>
        <v>209683853</v>
      </c>
      <c r="E157" s="49">
        <v>127108714</v>
      </c>
      <c r="F157" s="49"/>
      <c r="G157" s="49">
        <f>+E157+F157</f>
        <v>127108714</v>
      </c>
      <c r="H157" s="50">
        <f t="shared" si="15"/>
        <v>0.60619218972478539</v>
      </c>
      <c r="J157" s="70" t="s">
        <v>281</v>
      </c>
      <c r="K157" s="48" t="s">
        <v>282</v>
      </c>
      <c r="L157" s="69">
        <v>129413457</v>
      </c>
      <c r="M157" s="52">
        <f t="shared" si="16"/>
        <v>-1.7809144840323698E-2</v>
      </c>
      <c r="N157" s="53">
        <f t="shared" si="17"/>
        <v>-2.3047430000000002</v>
      </c>
    </row>
    <row r="158" spans="1:14" ht="15" x14ac:dyDescent="0.25">
      <c r="A158" s="70" t="s">
        <v>283</v>
      </c>
      <c r="B158" s="48" t="s">
        <v>284</v>
      </c>
      <c r="C158" s="49">
        <v>669260908</v>
      </c>
      <c r="D158" s="49">
        <f>+C158</f>
        <v>669260908</v>
      </c>
      <c r="E158" s="49">
        <v>377921542</v>
      </c>
      <c r="F158" s="49">
        <f>+'[5]Mapa V(a)_ Receitas FSAs '!AY42</f>
        <v>149975386</v>
      </c>
      <c r="G158" s="49">
        <f>+E158+F158</f>
        <v>527896928</v>
      </c>
      <c r="H158" s="50">
        <f t="shared" si="15"/>
        <v>0.78877597912830733</v>
      </c>
      <c r="J158" s="70" t="s">
        <v>283</v>
      </c>
      <c r="K158" s="48" t="s">
        <v>284</v>
      </c>
      <c r="L158" s="69">
        <v>542182657</v>
      </c>
      <c r="M158" s="52">
        <f t="shared" si="16"/>
        <v>-2.6348553970806932E-2</v>
      </c>
      <c r="N158" s="53">
        <f t="shared" si="17"/>
        <v>-14.285729</v>
      </c>
    </row>
    <row r="159" spans="1:14" ht="15" x14ac:dyDescent="0.25">
      <c r="A159" s="70" t="s">
        <v>285</v>
      </c>
      <c r="B159" s="48" t="s">
        <v>286</v>
      </c>
      <c r="C159" s="49">
        <v>112295701</v>
      </c>
      <c r="D159" s="49">
        <f>+C159</f>
        <v>112295701</v>
      </c>
      <c r="E159" s="49">
        <v>75683643</v>
      </c>
      <c r="F159" s="49">
        <f>+'[5]Mapa V(a)_ Receitas FSAs '!AY43</f>
        <v>33967926</v>
      </c>
      <c r="G159" s="49">
        <f>+E159+F159</f>
        <v>109651569</v>
      </c>
      <c r="H159" s="50">
        <f t="shared" si="15"/>
        <v>0.97645384483596576</v>
      </c>
      <c r="J159" s="70" t="s">
        <v>285</v>
      </c>
      <c r="K159" s="48" t="s">
        <v>286</v>
      </c>
      <c r="L159" s="69">
        <v>77748841</v>
      </c>
      <c r="M159" s="52">
        <f t="shared" si="16"/>
        <v>0.41033059258079496</v>
      </c>
      <c r="N159" s="53">
        <f t="shared" si="17"/>
        <v>31.902728</v>
      </c>
    </row>
    <row r="160" spans="1:14" ht="15" x14ac:dyDescent="0.25">
      <c r="A160" s="72" t="s">
        <v>287</v>
      </c>
      <c r="B160" s="40" t="s">
        <v>288</v>
      </c>
      <c r="C160" s="42">
        <f>SUM(C161:C164)</f>
        <v>1283593163</v>
      </c>
      <c r="D160" s="42">
        <f>SUM(D161:D164)</f>
        <v>1283593163</v>
      </c>
      <c r="E160" s="42">
        <f>SUM(E161:E164)</f>
        <v>126631618</v>
      </c>
      <c r="F160" s="42">
        <f>SUM(F161:F164)</f>
        <v>246526353</v>
      </c>
      <c r="G160" s="42">
        <f>SUM(G161:G164)</f>
        <v>373157971</v>
      </c>
      <c r="H160" s="43">
        <f t="shared" si="15"/>
        <v>0.29071358570332306</v>
      </c>
      <c r="J160" s="72" t="s">
        <v>287</v>
      </c>
      <c r="K160" s="40" t="s">
        <v>288</v>
      </c>
      <c r="L160" s="75">
        <v>464745070</v>
      </c>
      <c r="M160" s="45">
        <f t="shared" si="16"/>
        <v>-0.19706954395449527</v>
      </c>
      <c r="N160" s="46">
        <f t="shared" si="17"/>
        <v>-91.587098999999995</v>
      </c>
    </row>
    <row r="161" spans="1:14" ht="15" x14ac:dyDescent="0.25">
      <c r="A161" s="67" t="s">
        <v>289</v>
      </c>
      <c r="B161" s="48" t="s">
        <v>290</v>
      </c>
      <c r="C161" s="49">
        <v>1187549598</v>
      </c>
      <c r="D161" s="49">
        <f>+C161</f>
        <v>1187549598</v>
      </c>
      <c r="E161" s="49">
        <v>119556782</v>
      </c>
      <c r="F161" s="49">
        <f>+'[5]Mapa V(a)_ Receitas FSAs '!AY45</f>
        <v>205833122</v>
      </c>
      <c r="G161" s="49">
        <f>+E161+F161</f>
        <v>325389904</v>
      </c>
      <c r="H161" s="50">
        <f t="shared" si="15"/>
        <v>0.2740011066047281</v>
      </c>
      <c r="J161" s="67" t="s">
        <v>289</v>
      </c>
      <c r="K161" s="48" t="s">
        <v>290</v>
      </c>
      <c r="L161" s="69">
        <v>419152962</v>
      </c>
      <c r="M161" s="52">
        <f t="shared" si="16"/>
        <v>-0.22369651774046151</v>
      </c>
      <c r="N161" s="53">
        <f t="shared" si="17"/>
        <v>-93.763058000000001</v>
      </c>
    </row>
    <row r="162" spans="1:14" ht="15" x14ac:dyDescent="0.25">
      <c r="A162" s="67" t="s">
        <v>291</v>
      </c>
      <c r="B162" s="48" t="s">
        <v>292</v>
      </c>
      <c r="C162" s="49">
        <v>7500000</v>
      </c>
      <c r="D162" s="49">
        <f>+C162</f>
        <v>7500000</v>
      </c>
      <c r="E162" s="49"/>
      <c r="F162" s="49">
        <f>+'[5]Mapa V(a)_ Receitas FSAs '!AY46</f>
        <v>2791894</v>
      </c>
      <c r="G162" s="49">
        <f>+E162+F162</f>
        <v>2791894</v>
      </c>
      <c r="H162" s="50">
        <f t="shared" si="15"/>
        <v>0.37225253333333336</v>
      </c>
      <c r="J162" s="67" t="s">
        <v>291</v>
      </c>
      <c r="K162" s="48" t="s">
        <v>292</v>
      </c>
      <c r="L162" s="69">
        <v>3683219</v>
      </c>
      <c r="M162" s="52">
        <f t="shared" si="16"/>
        <v>-0.24199619952003937</v>
      </c>
      <c r="N162" s="53">
        <f t="shared" si="17"/>
        <v>-0.89132500000000003</v>
      </c>
    </row>
    <row r="163" spans="1:14" ht="15" x14ac:dyDescent="0.25">
      <c r="A163" s="67" t="s">
        <v>293</v>
      </c>
      <c r="B163" s="48" t="s">
        <v>294</v>
      </c>
      <c r="C163" s="49">
        <v>0</v>
      </c>
      <c r="D163" s="49">
        <f>+C163</f>
        <v>0</v>
      </c>
      <c r="E163" s="49"/>
      <c r="F163" s="49"/>
      <c r="G163" s="49">
        <f>+E163+F163</f>
        <v>0</v>
      </c>
      <c r="H163" s="50">
        <v>0</v>
      </c>
      <c r="I163" s="84"/>
      <c r="J163" s="67" t="s">
        <v>293</v>
      </c>
      <c r="K163" s="48" t="s">
        <v>294</v>
      </c>
      <c r="L163" s="69">
        <v>0</v>
      </c>
      <c r="M163" s="52" t="e">
        <f t="shared" si="16"/>
        <v>#DIV/0!</v>
      </c>
      <c r="N163" s="53">
        <f t="shared" si="17"/>
        <v>0</v>
      </c>
    </row>
    <row r="164" spans="1:14" ht="15" x14ac:dyDescent="0.25">
      <c r="A164" s="67" t="s">
        <v>295</v>
      </c>
      <c r="B164" s="48" t="s">
        <v>84</v>
      </c>
      <c r="C164" s="49">
        <v>88543565</v>
      </c>
      <c r="D164" s="49">
        <f>+C164</f>
        <v>88543565</v>
      </c>
      <c r="E164" s="49">
        <v>7074836</v>
      </c>
      <c r="F164" s="49">
        <f>+'[5]Mapa V(a)_ Receitas FSAs '!AY47</f>
        <v>37901337</v>
      </c>
      <c r="G164" s="49">
        <f>+E164+F164</f>
        <v>44976173</v>
      </c>
      <c r="H164" s="50">
        <f t="shared" si="15"/>
        <v>0.50795529861486832</v>
      </c>
      <c r="J164" s="67" t="s">
        <v>295</v>
      </c>
      <c r="K164" s="48" t="s">
        <v>84</v>
      </c>
      <c r="L164" s="69">
        <v>41908889</v>
      </c>
      <c r="M164" s="52">
        <f t="shared" si="16"/>
        <v>7.3189341764702931E-2</v>
      </c>
      <c r="N164" s="53">
        <f t="shared" si="17"/>
        <v>3.0672839999999999</v>
      </c>
    </row>
    <row r="165" spans="1:14" ht="15" x14ac:dyDescent="0.25">
      <c r="A165" s="76" t="s">
        <v>296</v>
      </c>
      <c r="B165" s="40" t="s">
        <v>297</v>
      </c>
      <c r="C165" s="42">
        <f>SUM(C166:C174)</f>
        <v>341478015</v>
      </c>
      <c r="D165" s="42">
        <f>SUM(D166:D174)</f>
        <v>341478015</v>
      </c>
      <c r="E165" s="42">
        <f>SUM(E166:E174)</f>
        <v>326616784</v>
      </c>
      <c r="F165" s="42">
        <f>SUM(F166:F174)</f>
        <v>0</v>
      </c>
      <c r="G165" s="42">
        <f>SUM(G166:G174)</f>
        <v>326616784</v>
      </c>
      <c r="H165" s="43">
        <f t="shared" si="15"/>
        <v>0.9564796843509823</v>
      </c>
      <c r="J165" s="76" t="s">
        <v>296</v>
      </c>
      <c r="K165" s="40" t="s">
        <v>297</v>
      </c>
      <c r="L165" s="75">
        <v>293653241</v>
      </c>
      <c r="M165" s="45">
        <f t="shared" si="16"/>
        <v>0.1122532919703072</v>
      </c>
      <c r="N165" s="46">
        <f t="shared" si="17"/>
        <v>32.963543000000001</v>
      </c>
    </row>
    <row r="166" spans="1:14" ht="15" x14ac:dyDescent="0.25">
      <c r="A166" s="67" t="s">
        <v>298</v>
      </c>
      <c r="B166" s="48" t="s">
        <v>299</v>
      </c>
      <c r="C166" s="82">
        <v>0</v>
      </c>
      <c r="D166" s="82">
        <f t="shared" ref="D166:D174" si="18">+C166</f>
        <v>0</v>
      </c>
      <c r="E166" s="49"/>
      <c r="F166" s="49"/>
      <c r="G166" s="82">
        <f t="shared" ref="G166:G174" si="19">+E166+F166</f>
        <v>0</v>
      </c>
      <c r="H166" s="85">
        <v>0</v>
      </c>
      <c r="J166" s="67" t="s">
        <v>298</v>
      </c>
      <c r="K166" s="48" t="s">
        <v>299</v>
      </c>
      <c r="L166" s="69">
        <v>0</v>
      </c>
      <c r="M166" s="60" t="e">
        <f t="shared" si="16"/>
        <v>#DIV/0!</v>
      </c>
      <c r="N166" s="53">
        <f t="shared" si="17"/>
        <v>0</v>
      </c>
    </row>
    <row r="167" spans="1:14" ht="15" x14ac:dyDescent="0.25">
      <c r="A167" s="67" t="s">
        <v>300</v>
      </c>
      <c r="B167" s="48" t="s">
        <v>301</v>
      </c>
      <c r="C167" s="82">
        <v>3500000</v>
      </c>
      <c r="D167" s="82">
        <f t="shared" si="18"/>
        <v>3500000</v>
      </c>
      <c r="E167" s="49">
        <v>14004</v>
      </c>
      <c r="F167" s="49"/>
      <c r="G167" s="82">
        <f t="shared" si="19"/>
        <v>14004</v>
      </c>
      <c r="H167" s="85">
        <f t="shared" si="15"/>
        <v>4.0011428571428568E-3</v>
      </c>
      <c r="J167" s="67" t="s">
        <v>300</v>
      </c>
      <c r="K167" s="48" t="s">
        <v>301</v>
      </c>
      <c r="L167" s="69">
        <v>900</v>
      </c>
      <c r="M167" s="52">
        <f t="shared" si="16"/>
        <v>14.56</v>
      </c>
      <c r="N167" s="53">
        <f t="shared" si="17"/>
        <v>1.3103999999999999E-2</v>
      </c>
    </row>
    <row r="168" spans="1:14" ht="15" x14ac:dyDescent="0.25">
      <c r="A168" s="67" t="s">
        <v>302</v>
      </c>
      <c r="B168" s="48" t="s">
        <v>303</v>
      </c>
      <c r="C168" s="82"/>
      <c r="D168" s="82">
        <f t="shared" si="18"/>
        <v>0</v>
      </c>
      <c r="E168" s="49"/>
      <c r="F168" s="49"/>
      <c r="G168" s="82">
        <f t="shared" si="19"/>
        <v>0</v>
      </c>
      <c r="H168" s="85">
        <v>0</v>
      </c>
      <c r="J168" s="67" t="s">
        <v>302</v>
      </c>
      <c r="K168" s="48" t="s">
        <v>303</v>
      </c>
      <c r="L168" s="69">
        <v>0</v>
      </c>
      <c r="M168" s="60" t="e">
        <f t="shared" si="16"/>
        <v>#DIV/0!</v>
      </c>
      <c r="N168" s="53">
        <f t="shared" si="17"/>
        <v>0</v>
      </c>
    </row>
    <row r="169" spans="1:14" ht="15" x14ac:dyDescent="0.25">
      <c r="A169" s="67" t="s">
        <v>304</v>
      </c>
      <c r="B169" s="48" t="s">
        <v>305</v>
      </c>
      <c r="C169" s="82"/>
      <c r="D169" s="82">
        <f t="shared" si="18"/>
        <v>0</v>
      </c>
      <c r="E169" s="49"/>
      <c r="F169" s="49"/>
      <c r="G169" s="49">
        <f t="shared" si="19"/>
        <v>0</v>
      </c>
      <c r="H169" s="85">
        <v>0</v>
      </c>
      <c r="J169" s="67" t="s">
        <v>304</v>
      </c>
      <c r="K169" s="48" t="s">
        <v>305</v>
      </c>
      <c r="L169" s="51">
        <v>0</v>
      </c>
      <c r="M169" s="60" t="e">
        <f t="shared" si="16"/>
        <v>#DIV/0!</v>
      </c>
      <c r="N169" s="53">
        <f t="shared" si="17"/>
        <v>0</v>
      </c>
    </row>
    <row r="170" spans="1:14" ht="15" x14ac:dyDescent="0.25">
      <c r="A170" s="67" t="s">
        <v>306</v>
      </c>
      <c r="B170" s="48" t="s">
        <v>307</v>
      </c>
      <c r="C170" s="82"/>
      <c r="D170" s="82">
        <f t="shared" si="18"/>
        <v>0</v>
      </c>
      <c r="E170" s="49"/>
      <c r="F170" s="49"/>
      <c r="G170" s="49">
        <f t="shared" si="19"/>
        <v>0</v>
      </c>
      <c r="H170" s="85">
        <v>0</v>
      </c>
      <c r="J170" s="67" t="s">
        <v>306</v>
      </c>
      <c r="K170" s="48" t="s">
        <v>307</v>
      </c>
      <c r="L170" s="51">
        <v>0</v>
      </c>
      <c r="M170" s="60" t="e">
        <f t="shared" si="16"/>
        <v>#DIV/0!</v>
      </c>
      <c r="N170" s="53">
        <f t="shared" si="17"/>
        <v>0</v>
      </c>
    </row>
    <row r="171" spans="1:14" ht="15" x14ac:dyDescent="0.25">
      <c r="A171" s="67" t="s">
        <v>308</v>
      </c>
      <c r="B171" s="48" t="s">
        <v>309</v>
      </c>
      <c r="C171" s="82">
        <v>250000001</v>
      </c>
      <c r="D171" s="82">
        <f t="shared" si="18"/>
        <v>250000001</v>
      </c>
      <c r="E171" s="49">
        <v>253431246</v>
      </c>
      <c r="F171" s="49"/>
      <c r="G171" s="49">
        <f t="shared" si="19"/>
        <v>253431246</v>
      </c>
      <c r="H171" s="85">
        <f t="shared" si="15"/>
        <v>1.0137249799451</v>
      </c>
      <c r="J171" s="67" t="s">
        <v>308</v>
      </c>
      <c r="K171" s="48" t="s">
        <v>309</v>
      </c>
      <c r="L171" s="51">
        <v>233819773</v>
      </c>
      <c r="M171" s="52">
        <f t="shared" si="16"/>
        <v>8.3874313743346196E-2</v>
      </c>
      <c r="N171" s="53">
        <f t="shared" si="17"/>
        <v>19.611473</v>
      </c>
    </row>
    <row r="172" spans="1:14" ht="15" x14ac:dyDescent="0.25">
      <c r="A172" s="67" t="s">
        <v>310</v>
      </c>
      <c r="B172" s="48" t="s">
        <v>311</v>
      </c>
      <c r="C172" s="82"/>
      <c r="D172" s="82">
        <f t="shared" si="18"/>
        <v>0</v>
      </c>
      <c r="E172" s="49"/>
      <c r="F172" s="49"/>
      <c r="G172" s="49">
        <f t="shared" si="19"/>
        <v>0</v>
      </c>
      <c r="H172" s="85">
        <v>0</v>
      </c>
      <c r="J172" s="67" t="s">
        <v>310</v>
      </c>
      <c r="K172" s="48" t="s">
        <v>311</v>
      </c>
      <c r="L172" s="51">
        <v>0</v>
      </c>
      <c r="M172" s="60" t="e">
        <f t="shared" si="16"/>
        <v>#DIV/0!</v>
      </c>
      <c r="N172" s="53">
        <f t="shared" si="17"/>
        <v>0</v>
      </c>
    </row>
    <row r="173" spans="1:14" ht="15" x14ac:dyDescent="0.25">
      <c r="A173" s="67" t="s">
        <v>312</v>
      </c>
      <c r="B173" s="48" t="s">
        <v>313</v>
      </c>
      <c r="C173" s="82">
        <v>79473853</v>
      </c>
      <c r="D173" s="82">
        <f t="shared" si="18"/>
        <v>79473853</v>
      </c>
      <c r="E173" s="49">
        <v>73171534</v>
      </c>
      <c r="F173" s="49"/>
      <c r="G173" s="49">
        <f t="shared" si="19"/>
        <v>73171534</v>
      </c>
      <c r="H173" s="85">
        <f t="shared" si="15"/>
        <v>0.92069946577272399</v>
      </c>
      <c r="J173" s="67" t="s">
        <v>312</v>
      </c>
      <c r="K173" s="48" t="s">
        <v>313</v>
      </c>
      <c r="L173" s="51">
        <v>59832568</v>
      </c>
      <c r="M173" s="52">
        <f t="shared" si="16"/>
        <v>0.22293821652448553</v>
      </c>
      <c r="N173" s="53">
        <f t="shared" si="17"/>
        <v>13.338965999999999</v>
      </c>
    </row>
    <row r="174" spans="1:14" ht="15" x14ac:dyDescent="0.25">
      <c r="A174" s="67" t="s">
        <v>314</v>
      </c>
      <c r="B174" s="48" t="s">
        <v>315</v>
      </c>
      <c r="C174" s="82">
        <v>8504161</v>
      </c>
      <c r="D174" s="82">
        <f t="shared" si="18"/>
        <v>8504161</v>
      </c>
      <c r="E174" s="49"/>
      <c r="F174" s="49"/>
      <c r="G174" s="49">
        <f t="shared" si="19"/>
        <v>0</v>
      </c>
      <c r="H174" s="85">
        <f t="shared" si="15"/>
        <v>0</v>
      </c>
      <c r="J174" s="67" t="s">
        <v>314</v>
      </c>
      <c r="K174" s="48" t="s">
        <v>315</v>
      </c>
      <c r="L174" s="51">
        <v>0</v>
      </c>
      <c r="M174" s="60" t="e">
        <f t="shared" si="16"/>
        <v>#DIV/0!</v>
      </c>
      <c r="N174" s="53">
        <f t="shared" si="17"/>
        <v>0</v>
      </c>
    </row>
    <row r="175" spans="1:14" ht="15" x14ac:dyDescent="0.25">
      <c r="A175" s="76" t="s">
        <v>316</v>
      </c>
      <c r="B175" s="40" t="s">
        <v>317</v>
      </c>
      <c r="C175" s="41">
        <f>SUM(C176:C184)</f>
        <v>361056090</v>
      </c>
      <c r="D175" s="41">
        <f>SUM(D176:D184)</f>
        <v>361056090</v>
      </c>
      <c r="E175" s="42">
        <f>SUM(E176:E184)</f>
        <v>413503174</v>
      </c>
      <c r="F175" s="42">
        <f>SUM(F176:F184)</f>
        <v>11438433</v>
      </c>
      <c r="G175" s="42">
        <f>SUM(G176:G184)</f>
        <v>424941607</v>
      </c>
      <c r="H175" s="74">
        <f t="shared" si="15"/>
        <v>1.176940699158405</v>
      </c>
      <c r="J175" s="76" t="s">
        <v>316</v>
      </c>
      <c r="K175" s="40" t="s">
        <v>317</v>
      </c>
      <c r="L175" s="44">
        <v>264333757</v>
      </c>
      <c r="M175" s="45">
        <f t="shared" si="16"/>
        <v>0.60759492780182445</v>
      </c>
      <c r="N175" s="46">
        <f t="shared" si="17"/>
        <v>160.60785000000001</v>
      </c>
    </row>
    <row r="176" spans="1:14" ht="15" x14ac:dyDescent="0.25">
      <c r="A176" s="67" t="s">
        <v>318</v>
      </c>
      <c r="B176" s="48" t="s">
        <v>319</v>
      </c>
      <c r="C176" s="82">
        <v>60601723</v>
      </c>
      <c r="D176" s="82">
        <f t="shared" ref="D176:D184" si="20">+C176</f>
        <v>60601723</v>
      </c>
      <c r="E176" s="49">
        <v>61095700</v>
      </c>
      <c r="F176" s="49"/>
      <c r="G176" s="49">
        <f t="shared" ref="G176:G184" si="21">+E176+F176</f>
        <v>61095700</v>
      </c>
      <c r="H176" s="85">
        <f t="shared" si="15"/>
        <v>1.0081512038857376</v>
      </c>
      <c r="J176" s="67" t="s">
        <v>318</v>
      </c>
      <c r="K176" s="48" t="s">
        <v>319</v>
      </c>
      <c r="L176" s="51">
        <v>59049232</v>
      </c>
      <c r="M176" s="52">
        <f t="shared" si="16"/>
        <v>3.4656979111938213E-2</v>
      </c>
      <c r="N176" s="53">
        <f t="shared" si="17"/>
        <v>2.046468</v>
      </c>
    </row>
    <row r="177" spans="1:14" ht="15" hidden="1" x14ac:dyDescent="0.25">
      <c r="A177" s="67" t="s">
        <v>320</v>
      </c>
      <c r="B177" s="48" t="s">
        <v>321</v>
      </c>
      <c r="C177" s="82">
        <v>0</v>
      </c>
      <c r="D177" s="82">
        <f t="shared" si="20"/>
        <v>0</v>
      </c>
      <c r="E177" s="49">
        <v>0</v>
      </c>
      <c r="F177" s="49"/>
      <c r="G177" s="49">
        <f t="shared" si="21"/>
        <v>0</v>
      </c>
      <c r="H177" s="85" t="e">
        <f t="shared" si="15"/>
        <v>#DIV/0!</v>
      </c>
      <c r="J177" s="67" t="s">
        <v>320</v>
      </c>
      <c r="K177" s="48" t="s">
        <v>321</v>
      </c>
      <c r="L177" s="51">
        <v>0</v>
      </c>
      <c r="M177" s="52" t="e">
        <f t="shared" si="16"/>
        <v>#DIV/0!</v>
      </c>
      <c r="N177" s="53">
        <f t="shared" si="17"/>
        <v>0</v>
      </c>
    </row>
    <row r="178" spans="1:14" ht="15" hidden="1" x14ac:dyDescent="0.25">
      <c r="A178" s="67" t="s">
        <v>322</v>
      </c>
      <c r="B178" s="48" t="s">
        <v>323</v>
      </c>
      <c r="C178" s="82">
        <v>0</v>
      </c>
      <c r="D178" s="82">
        <f t="shared" si="20"/>
        <v>0</v>
      </c>
      <c r="E178" s="49">
        <v>0</v>
      </c>
      <c r="F178" s="49"/>
      <c r="G178" s="49">
        <f t="shared" si="21"/>
        <v>0</v>
      </c>
      <c r="H178" s="85" t="e">
        <f t="shared" si="15"/>
        <v>#DIV/0!</v>
      </c>
      <c r="J178" s="67" t="s">
        <v>322</v>
      </c>
      <c r="K178" s="48" t="s">
        <v>323</v>
      </c>
      <c r="L178" s="51">
        <v>0</v>
      </c>
      <c r="M178" s="52" t="e">
        <f t="shared" si="16"/>
        <v>#DIV/0!</v>
      </c>
      <c r="N178" s="53">
        <f t="shared" si="17"/>
        <v>0</v>
      </c>
    </row>
    <row r="179" spans="1:14" ht="15" x14ac:dyDescent="0.25">
      <c r="A179" s="67" t="s">
        <v>324</v>
      </c>
      <c r="B179" s="48" t="s">
        <v>325</v>
      </c>
      <c r="C179" s="82">
        <v>3047327</v>
      </c>
      <c r="D179" s="82">
        <f t="shared" si="20"/>
        <v>3047327</v>
      </c>
      <c r="E179" s="49">
        <v>7548</v>
      </c>
      <c r="F179" s="49"/>
      <c r="G179" s="49">
        <f t="shared" si="21"/>
        <v>7548</v>
      </c>
      <c r="H179" s="85">
        <f t="shared" si="15"/>
        <v>2.4769248590650102E-3</v>
      </c>
      <c r="J179" s="67" t="s">
        <v>324</v>
      </c>
      <c r="K179" s="48" t="s">
        <v>325</v>
      </c>
      <c r="L179" s="51">
        <v>73664</v>
      </c>
      <c r="M179" s="52">
        <f t="shared" si="16"/>
        <v>-0.89753475238922675</v>
      </c>
      <c r="N179" s="53">
        <f t="shared" si="17"/>
        <v>-6.6115999999999994E-2</v>
      </c>
    </row>
    <row r="180" spans="1:14" ht="15" x14ac:dyDescent="0.25">
      <c r="A180" s="67" t="s">
        <v>326</v>
      </c>
      <c r="B180" s="48" t="s">
        <v>327</v>
      </c>
      <c r="C180" s="82">
        <v>0</v>
      </c>
      <c r="D180" s="82">
        <f t="shared" si="20"/>
        <v>0</v>
      </c>
      <c r="E180" s="49"/>
      <c r="F180" s="49"/>
      <c r="G180" s="49">
        <f t="shared" si="21"/>
        <v>0</v>
      </c>
      <c r="H180" s="85">
        <v>0</v>
      </c>
      <c r="J180" s="67" t="s">
        <v>326</v>
      </c>
      <c r="K180" s="48" t="s">
        <v>327</v>
      </c>
      <c r="L180" s="51">
        <v>0</v>
      </c>
      <c r="M180" s="52" t="e">
        <f t="shared" si="16"/>
        <v>#DIV/0!</v>
      </c>
      <c r="N180" s="53">
        <f t="shared" si="17"/>
        <v>0</v>
      </c>
    </row>
    <row r="181" spans="1:14" ht="15" x14ac:dyDescent="0.25">
      <c r="A181" s="67" t="s">
        <v>328</v>
      </c>
      <c r="B181" s="48" t="s">
        <v>329</v>
      </c>
      <c r="C181" s="82">
        <v>20035225</v>
      </c>
      <c r="D181" s="82">
        <f t="shared" si="20"/>
        <v>20035225</v>
      </c>
      <c r="E181" s="49">
        <v>60573036</v>
      </c>
      <c r="F181" s="49"/>
      <c r="G181" s="49">
        <f t="shared" si="21"/>
        <v>60573036</v>
      </c>
      <c r="H181" s="85">
        <f t="shared" si="15"/>
        <v>3.0233269653822203</v>
      </c>
      <c r="J181" s="67" t="s">
        <v>328</v>
      </c>
      <c r="K181" s="48" t="s">
        <v>329</v>
      </c>
      <c r="L181" s="51">
        <v>9917063</v>
      </c>
      <c r="M181" s="52">
        <f t="shared" si="16"/>
        <v>5.1079611977860786</v>
      </c>
      <c r="N181" s="53">
        <f t="shared" si="17"/>
        <v>50.655973000000003</v>
      </c>
    </row>
    <row r="182" spans="1:14" ht="15" x14ac:dyDescent="0.25">
      <c r="A182" s="67" t="s">
        <v>330</v>
      </c>
      <c r="B182" s="48" t="s">
        <v>317</v>
      </c>
      <c r="C182" s="82">
        <v>233872320</v>
      </c>
      <c r="D182" s="82">
        <f t="shared" si="20"/>
        <v>233872320</v>
      </c>
      <c r="E182" s="49">
        <v>270465334</v>
      </c>
      <c r="F182" s="49">
        <f>+'[5]Mapa V(a)_ Receitas FSAs '!AY50</f>
        <v>882500</v>
      </c>
      <c r="G182" s="49">
        <f t="shared" si="21"/>
        <v>271347834</v>
      </c>
      <c r="H182" s="85">
        <f t="shared" si="15"/>
        <v>1.1602392023134676</v>
      </c>
      <c r="J182" s="67" t="s">
        <v>330</v>
      </c>
      <c r="K182" s="48" t="s">
        <v>317</v>
      </c>
      <c r="L182" s="51">
        <v>180084007</v>
      </c>
      <c r="M182" s="52">
        <f t="shared" si="16"/>
        <v>0.50678474185661582</v>
      </c>
      <c r="N182" s="53">
        <f t="shared" si="17"/>
        <v>91.263827000000006</v>
      </c>
    </row>
    <row r="183" spans="1:14" ht="15" x14ac:dyDescent="0.25">
      <c r="A183" s="67" t="s">
        <v>331</v>
      </c>
      <c r="B183" s="48" t="s">
        <v>332</v>
      </c>
      <c r="C183" s="82">
        <v>864000</v>
      </c>
      <c r="D183" s="82">
        <f t="shared" si="20"/>
        <v>864000</v>
      </c>
      <c r="E183" s="49"/>
      <c r="F183" s="49"/>
      <c r="G183" s="49">
        <f t="shared" si="21"/>
        <v>0</v>
      </c>
      <c r="H183" s="85">
        <f t="shared" si="15"/>
        <v>0</v>
      </c>
      <c r="J183" s="67" t="s">
        <v>331</v>
      </c>
      <c r="K183" s="48" t="s">
        <v>332</v>
      </c>
      <c r="L183" s="51">
        <v>0</v>
      </c>
      <c r="M183" s="52" t="e">
        <f t="shared" si="16"/>
        <v>#DIV/0!</v>
      </c>
      <c r="N183" s="53">
        <f t="shared" si="17"/>
        <v>0</v>
      </c>
    </row>
    <row r="184" spans="1:14" ht="15" x14ac:dyDescent="0.25">
      <c r="A184" s="67" t="s">
        <v>333</v>
      </c>
      <c r="B184" s="48" t="s">
        <v>114</v>
      </c>
      <c r="C184" s="82">
        <v>42635495</v>
      </c>
      <c r="D184" s="82">
        <f t="shared" si="20"/>
        <v>42635495</v>
      </c>
      <c r="E184" s="49">
        <v>21361556</v>
      </c>
      <c r="F184" s="49">
        <f>+'[5]Mapa V(a)_ Receitas FSAs '!AY51</f>
        <v>10555933</v>
      </c>
      <c r="G184" s="49">
        <f t="shared" si="21"/>
        <v>31917489</v>
      </c>
      <c r="H184" s="85">
        <f t="shared" si="15"/>
        <v>0.74861307462244775</v>
      </c>
      <c r="J184" s="67" t="s">
        <v>333</v>
      </c>
      <c r="K184" s="48" t="s">
        <v>114</v>
      </c>
      <c r="L184" s="51">
        <v>15209791</v>
      </c>
      <c r="M184" s="52">
        <f t="shared" si="16"/>
        <v>1.0984830758029482</v>
      </c>
      <c r="N184" s="53">
        <f t="shared" si="17"/>
        <v>16.707698000000001</v>
      </c>
    </row>
    <row r="185" spans="1:14" ht="15" x14ac:dyDescent="0.25">
      <c r="A185" s="76" t="s">
        <v>334</v>
      </c>
      <c r="B185" s="40" t="s">
        <v>335</v>
      </c>
      <c r="C185" s="41">
        <f>SUM(C186:C188)</f>
        <v>390724259</v>
      </c>
      <c r="D185" s="41">
        <f>SUM(D186:D188)</f>
        <v>390724259</v>
      </c>
      <c r="E185" s="42">
        <f>SUM(E186:E188)</f>
        <v>72750342</v>
      </c>
      <c r="F185" s="42">
        <f>SUM(F186:F188)</f>
        <v>160099146</v>
      </c>
      <c r="G185" s="42">
        <f>SUM(G186:G188)</f>
        <v>232849488</v>
      </c>
      <c r="H185" s="74">
        <f t="shared" si="15"/>
        <v>0.59594325828640193</v>
      </c>
      <c r="J185" s="76" t="s">
        <v>334</v>
      </c>
      <c r="K185" s="40" t="s">
        <v>335</v>
      </c>
      <c r="L185" s="44">
        <v>122138447</v>
      </c>
      <c r="M185" s="45">
        <f t="shared" si="16"/>
        <v>0.90643891190134429</v>
      </c>
      <c r="N185" s="46">
        <f t="shared" si="17"/>
        <v>110.71104099999999</v>
      </c>
    </row>
    <row r="186" spans="1:14" ht="15" x14ac:dyDescent="0.25">
      <c r="A186" s="67" t="s">
        <v>336</v>
      </c>
      <c r="B186" s="48" t="s">
        <v>106</v>
      </c>
      <c r="C186" s="82">
        <v>88196495</v>
      </c>
      <c r="D186" s="82">
        <f>+C186</f>
        <v>88196495</v>
      </c>
      <c r="E186" s="49">
        <v>39401876</v>
      </c>
      <c r="F186" s="49">
        <f>+'[5]Mapa V(a)_ Receitas FSAs '!AY53</f>
        <v>160099146</v>
      </c>
      <c r="G186" s="82">
        <f>+E186+F186</f>
        <v>199501022</v>
      </c>
      <c r="H186" s="85">
        <f t="shared" si="15"/>
        <v>2.26200623959036</v>
      </c>
      <c r="I186" s="17"/>
      <c r="J186" s="67" t="s">
        <v>336</v>
      </c>
      <c r="K186" s="48" t="s">
        <v>106</v>
      </c>
      <c r="L186" s="69">
        <v>96143247</v>
      </c>
      <c r="M186" s="52">
        <f t="shared" si="16"/>
        <v>1.0750393628790174</v>
      </c>
      <c r="N186" s="53">
        <f t="shared" si="17"/>
        <v>103.357775</v>
      </c>
    </row>
    <row r="187" spans="1:14" ht="15" x14ac:dyDescent="0.25">
      <c r="A187" s="70" t="s">
        <v>337</v>
      </c>
      <c r="B187" s="48" t="s">
        <v>116</v>
      </c>
      <c r="C187" s="86">
        <v>0</v>
      </c>
      <c r="D187" s="86">
        <f>+C187</f>
        <v>0</v>
      </c>
      <c r="E187" s="87"/>
      <c r="F187" s="87"/>
      <c r="G187" s="86">
        <f>+E187+F187</f>
        <v>0</v>
      </c>
      <c r="H187" s="85">
        <v>0</v>
      </c>
      <c r="J187" s="70" t="s">
        <v>337</v>
      </c>
      <c r="K187" s="48" t="s">
        <v>116</v>
      </c>
      <c r="L187" s="88">
        <v>0</v>
      </c>
      <c r="M187" s="52" t="e">
        <f t="shared" si="16"/>
        <v>#DIV/0!</v>
      </c>
      <c r="N187" s="53">
        <f t="shared" si="17"/>
        <v>0</v>
      </c>
    </row>
    <row r="188" spans="1:14" ht="15" x14ac:dyDescent="0.25">
      <c r="A188" s="70" t="s">
        <v>338</v>
      </c>
      <c r="B188" s="48" t="s">
        <v>339</v>
      </c>
      <c r="C188" s="82">
        <v>302527764</v>
      </c>
      <c r="D188" s="82">
        <f>+C188</f>
        <v>302527764</v>
      </c>
      <c r="E188" s="49">
        <v>33348466</v>
      </c>
      <c r="F188" s="87"/>
      <c r="G188" s="82">
        <f>+E188+F188</f>
        <v>33348466</v>
      </c>
      <c r="H188" s="85">
        <f t="shared" si="15"/>
        <v>0.11023274544811695</v>
      </c>
      <c r="J188" s="70" t="s">
        <v>338</v>
      </c>
      <c r="K188" s="48" t="s">
        <v>339</v>
      </c>
      <c r="L188" s="69">
        <v>25995200</v>
      </c>
      <c r="M188" s="52">
        <f t="shared" si="16"/>
        <v>0.28287014525758591</v>
      </c>
      <c r="N188" s="53">
        <f t="shared" si="17"/>
        <v>7.3532659999999996</v>
      </c>
    </row>
    <row r="189" spans="1:14" ht="15" x14ac:dyDescent="0.25">
      <c r="A189" s="72" t="s">
        <v>340</v>
      </c>
      <c r="B189" s="40" t="s">
        <v>341</v>
      </c>
      <c r="C189" s="41">
        <f>SUM(C190:C193)</f>
        <v>778108647</v>
      </c>
      <c r="D189" s="41">
        <f>SUM(D190:D193)</f>
        <v>778108647</v>
      </c>
      <c r="E189" s="42">
        <f>SUM(E190:E193)</f>
        <v>183254313</v>
      </c>
      <c r="F189" s="42">
        <f>SUM(F190:F193)</f>
        <v>42882225</v>
      </c>
      <c r="G189" s="41">
        <f>SUM(G190:G193)</f>
        <v>226136538</v>
      </c>
      <c r="H189" s="74">
        <f t="shared" si="15"/>
        <v>0.29062334530257444</v>
      </c>
      <c r="J189" s="72" t="s">
        <v>340</v>
      </c>
      <c r="K189" s="40" t="s">
        <v>341</v>
      </c>
      <c r="L189" s="75">
        <v>300623521</v>
      </c>
      <c r="M189" s="45">
        <f t="shared" si="16"/>
        <v>-0.24777496701597079</v>
      </c>
      <c r="N189" s="46">
        <f t="shared" si="17"/>
        <v>-74.486982999999995</v>
      </c>
    </row>
    <row r="190" spans="1:14" ht="15" x14ac:dyDescent="0.25">
      <c r="A190" s="70" t="s">
        <v>342</v>
      </c>
      <c r="B190" s="48" t="s">
        <v>343</v>
      </c>
      <c r="C190" s="82">
        <v>56702768</v>
      </c>
      <c r="D190" s="82">
        <f>+C190</f>
        <v>56702768</v>
      </c>
      <c r="E190" s="49">
        <v>44293673</v>
      </c>
      <c r="F190" s="49"/>
      <c r="G190" s="82">
        <f>+E190+F190</f>
        <v>44293673</v>
      </c>
      <c r="H190" s="85">
        <f t="shared" si="15"/>
        <v>0.78115539262562983</v>
      </c>
      <c r="J190" s="70" t="s">
        <v>342</v>
      </c>
      <c r="K190" s="48" t="s">
        <v>343</v>
      </c>
      <c r="L190" s="69">
        <v>42319457</v>
      </c>
      <c r="M190" s="52">
        <f t="shared" si="16"/>
        <v>4.6650315007586318E-2</v>
      </c>
      <c r="N190" s="53">
        <f t="shared" si="17"/>
        <v>1.974216</v>
      </c>
    </row>
    <row r="191" spans="1:14" ht="15" x14ac:dyDescent="0.25">
      <c r="A191" s="70" t="s">
        <v>344</v>
      </c>
      <c r="B191" s="48" t="s">
        <v>345</v>
      </c>
      <c r="C191" s="82">
        <v>10144739</v>
      </c>
      <c r="D191" s="82">
        <f>+C191</f>
        <v>10144739</v>
      </c>
      <c r="E191" s="49">
        <v>12280404</v>
      </c>
      <c r="F191" s="49"/>
      <c r="G191" s="82">
        <f>+E191+F191</f>
        <v>12280404</v>
      </c>
      <c r="H191" s="85">
        <f t="shared" si="15"/>
        <v>1.2105194623538369</v>
      </c>
      <c r="J191" s="70" t="s">
        <v>344</v>
      </c>
      <c r="K191" s="48" t="s">
        <v>345</v>
      </c>
      <c r="L191" s="69">
        <v>12128122</v>
      </c>
      <c r="M191" s="52">
        <f t="shared" si="16"/>
        <v>1.2556107202747357E-2</v>
      </c>
      <c r="N191" s="53">
        <f t="shared" si="17"/>
        <v>0.152282</v>
      </c>
    </row>
    <row r="192" spans="1:14" ht="15" x14ac:dyDescent="0.25">
      <c r="A192" s="70" t="s">
        <v>346</v>
      </c>
      <c r="B192" s="48" t="s">
        <v>347</v>
      </c>
      <c r="C192" s="82">
        <v>100000</v>
      </c>
      <c r="D192" s="82">
        <f>+C192</f>
        <v>100000</v>
      </c>
      <c r="E192" s="49"/>
      <c r="F192" s="49">
        <f>+'[5]Mapa V(a)_ Receitas FSAs '!AY56</f>
        <v>320578</v>
      </c>
      <c r="G192" s="82">
        <f>+E192+F192</f>
        <v>320578</v>
      </c>
      <c r="H192" s="85">
        <f t="shared" si="15"/>
        <v>3.2057799999999999</v>
      </c>
      <c r="J192" s="70" t="s">
        <v>346</v>
      </c>
      <c r="K192" s="48" t="s">
        <v>347</v>
      </c>
      <c r="L192" s="69">
        <v>28242</v>
      </c>
      <c r="M192" s="52">
        <f t="shared" si="16"/>
        <v>10.351108278450535</v>
      </c>
      <c r="N192" s="53">
        <f t="shared" si="17"/>
        <v>0.29233599999999998</v>
      </c>
    </row>
    <row r="193" spans="1:14" ht="15" x14ac:dyDescent="0.25">
      <c r="A193" s="70" t="s">
        <v>348</v>
      </c>
      <c r="B193" s="55" t="s">
        <v>349</v>
      </c>
      <c r="C193" s="82">
        <v>711161140</v>
      </c>
      <c r="D193" s="82">
        <f>+C193</f>
        <v>711161140</v>
      </c>
      <c r="E193" s="49">
        <v>126680236</v>
      </c>
      <c r="F193" s="49">
        <f>+'[5]Mapa V(a)_ Receitas FSAs '!AY57</f>
        <v>42561647</v>
      </c>
      <c r="G193" s="82">
        <f>+E193+F193</f>
        <v>169241883</v>
      </c>
      <c r="H193" s="85">
        <f t="shared" si="15"/>
        <v>0.23797965535630927</v>
      </c>
      <c r="J193" s="70" t="s">
        <v>348</v>
      </c>
      <c r="K193" s="55" t="s">
        <v>349</v>
      </c>
      <c r="L193" s="69">
        <v>246147700</v>
      </c>
      <c r="M193" s="52">
        <f t="shared" si="16"/>
        <v>-0.3124376827408909</v>
      </c>
      <c r="N193" s="53">
        <f t="shared" si="17"/>
        <v>-76.905816999999999</v>
      </c>
    </row>
    <row r="194" spans="1:14" ht="15" x14ac:dyDescent="0.25">
      <c r="A194" s="89" t="s">
        <v>8</v>
      </c>
      <c r="B194" s="90"/>
      <c r="C194" s="41">
        <f>+C12+C54+C61+C83+C216</f>
        <v>64238378577</v>
      </c>
      <c r="D194" s="41">
        <f>+D12+D54+D61+D83+D216</f>
        <v>68091778576</v>
      </c>
      <c r="E194" s="42">
        <f>+E12+E54+E61+E83+E216</f>
        <v>62104820891</v>
      </c>
      <c r="F194" s="42">
        <f>+F12+F54+F61+F83+F216</f>
        <v>2719241121</v>
      </c>
      <c r="G194" s="41">
        <f>+G12+G54+G61+G83+G216</f>
        <v>64824062012</v>
      </c>
      <c r="H194" s="74">
        <f t="shared" si="15"/>
        <v>0.9520101158709966</v>
      </c>
      <c r="J194" s="89" t="s">
        <v>8</v>
      </c>
      <c r="K194" s="90"/>
      <c r="L194" s="75">
        <v>52663301861</v>
      </c>
      <c r="M194" s="45">
        <f t="shared" si="16"/>
        <v>0.2309152620756143</v>
      </c>
      <c r="N194" s="46">
        <f t="shared" si="17"/>
        <v>12160.760151</v>
      </c>
    </row>
    <row r="195" spans="1:14" ht="15" x14ac:dyDescent="0.25">
      <c r="A195" s="91" t="s">
        <v>350</v>
      </c>
      <c r="B195" s="92"/>
      <c r="C195" s="93">
        <f>+C196</f>
        <v>747401943</v>
      </c>
      <c r="D195" s="93">
        <f>+D196</f>
        <v>747401943</v>
      </c>
      <c r="E195" s="93">
        <f>+E196</f>
        <v>48169371</v>
      </c>
      <c r="F195" s="93">
        <f>+F196</f>
        <v>90807950</v>
      </c>
      <c r="G195" s="93">
        <f>+G196</f>
        <v>138977321</v>
      </c>
      <c r="H195" s="94">
        <f t="shared" si="15"/>
        <v>0.18594723000338789</v>
      </c>
      <c r="J195" s="91" t="s">
        <v>350</v>
      </c>
      <c r="K195" s="92"/>
      <c r="L195" s="93">
        <v>436993371</v>
      </c>
      <c r="M195" s="95">
        <f t="shared" si="16"/>
        <v>-0.68196926950637882</v>
      </c>
      <c r="N195" s="96">
        <f t="shared" si="17"/>
        <v>-298.01605000000001</v>
      </c>
    </row>
    <row r="196" spans="1:14" ht="15" x14ac:dyDescent="0.25">
      <c r="A196" s="71" t="s">
        <v>351</v>
      </c>
      <c r="B196" s="63" t="s">
        <v>352</v>
      </c>
      <c r="C196" s="64">
        <f>+C197+C208+C210+C212</f>
        <v>747401943</v>
      </c>
      <c r="D196" s="64">
        <f>+D197+D208+D210+D212</f>
        <v>747401943</v>
      </c>
      <c r="E196" s="64">
        <f>+E197+E208+E210+E212</f>
        <v>48169371</v>
      </c>
      <c r="F196" s="64">
        <f>+F197+F208+F210+F212</f>
        <v>90807950</v>
      </c>
      <c r="G196" s="64">
        <f>+G197+G208+G210+G212</f>
        <v>138977321</v>
      </c>
      <c r="H196" s="65">
        <f t="shared" si="15"/>
        <v>0.18594723000338789</v>
      </c>
      <c r="J196" s="71" t="s">
        <v>351</v>
      </c>
      <c r="K196" s="63" t="s">
        <v>352</v>
      </c>
      <c r="L196" s="66">
        <v>436993371</v>
      </c>
      <c r="M196" s="97">
        <f t="shared" si="16"/>
        <v>-0.68196926950637882</v>
      </c>
      <c r="N196" s="98">
        <f t="shared" si="17"/>
        <v>-298.01605000000001</v>
      </c>
    </row>
    <row r="197" spans="1:14" ht="15" x14ac:dyDescent="0.25">
      <c r="A197" s="99" t="s">
        <v>353</v>
      </c>
      <c r="B197" s="100" t="s">
        <v>354</v>
      </c>
      <c r="C197" s="41">
        <f>SUM(C198:C207)</f>
        <v>398463054</v>
      </c>
      <c r="D197" s="41">
        <f>SUM(D198:D207)</f>
        <v>398463054</v>
      </c>
      <c r="E197" s="42">
        <f>SUM(E198:E207)</f>
        <v>17760034</v>
      </c>
      <c r="F197" s="42">
        <f>SUM(F198:F207)</f>
        <v>3462581</v>
      </c>
      <c r="G197" s="41">
        <f>SUM(G198:G207)</f>
        <v>21222615</v>
      </c>
      <c r="H197" s="74">
        <f t="shared" si="15"/>
        <v>5.3261186418553125E-2</v>
      </c>
      <c r="J197" s="99" t="s">
        <v>353</v>
      </c>
      <c r="K197" s="100" t="s">
        <v>354</v>
      </c>
      <c r="L197" s="75">
        <v>12491850</v>
      </c>
      <c r="M197" s="45">
        <f t="shared" si="16"/>
        <v>0.69891689381476718</v>
      </c>
      <c r="N197" s="101">
        <f t="shared" si="17"/>
        <v>8.7307649999999999</v>
      </c>
    </row>
    <row r="198" spans="1:14" ht="15" x14ac:dyDescent="0.25">
      <c r="A198" s="70" t="s">
        <v>355</v>
      </c>
      <c r="B198" s="68" t="s">
        <v>356</v>
      </c>
      <c r="C198" s="82">
        <v>20000000</v>
      </c>
      <c r="D198" s="82">
        <f t="shared" ref="D198:D207" si="22">+C198</f>
        <v>20000000</v>
      </c>
      <c r="E198" s="49">
        <v>20000</v>
      </c>
      <c r="F198" s="49"/>
      <c r="G198" s="82">
        <f t="shared" ref="G198:G215" si="23">+E198+F198</f>
        <v>20000</v>
      </c>
      <c r="H198" s="85">
        <f t="shared" si="15"/>
        <v>1E-3</v>
      </c>
      <c r="J198" s="70" t="s">
        <v>355</v>
      </c>
      <c r="K198" s="68" t="s">
        <v>356</v>
      </c>
      <c r="L198" s="69">
        <v>45000</v>
      </c>
      <c r="M198" s="52">
        <f t="shared" si="16"/>
        <v>-0.55555555555555558</v>
      </c>
      <c r="N198" s="53">
        <f t="shared" si="17"/>
        <v>-2.5000000000000001E-2</v>
      </c>
    </row>
    <row r="199" spans="1:14" ht="15" x14ac:dyDescent="0.25">
      <c r="A199" s="67" t="s">
        <v>357</v>
      </c>
      <c r="B199" s="48" t="s">
        <v>358</v>
      </c>
      <c r="C199" s="82">
        <v>10000000</v>
      </c>
      <c r="D199" s="82">
        <f t="shared" si="22"/>
        <v>10000000</v>
      </c>
      <c r="E199" s="49">
        <v>3626524</v>
      </c>
      <c r="F199" s="49"/>
      <c r="G199" s="82">
        <f t="shared" si="23"/>
        <v>3626524</v>
      </c>
      <c r="H199" s="50">
        <f t="shared" si="15"/>
        <v>0.36265239999999999</v>
      </c>
      <c r="J199" s="67" t="s">
        <v>357</v>
      </c>
      <c r="K199" s="48" t="s">
        <v>358</v>
      </c>
      <c r="L199" s="69">
        <v>0</v>
      </c>
      <c r="M199" s="52" t="e">
        <f t="shared" si="16"/>
        <v>#DIV/0!</v>
      </c>
      <c r="N199" s="53">
        <f t="shared" si="17"/>
        <v>3.6265239999999999</v>
      </c>
    </row>
    <row r="200" spans="1:14" ht="15" x14ac:dyDescent="0.25">
      <c r="A200" s="67" t="s">
        <v>359</v>
      </c>
      <c r="B200" s="48" t="s">
        <v>360</v>
      </c>
      <c r="C200" s="82">
        <v>300000000</v>
      </c>
      <c r="D200" s="82">
        <f t="shared" si="22"/>
        <v>300000000</v>
      </c>
      <c r="E200" s="49">
        <v>12104510</v>
      </c>
      <c r="F200" s="49">
        <f>+'[5]Mapa V(a)_ Receitas FSAs '!AY60</f>
        <v>1028331</v>
      </c>
      <c r="G200" s="49">
        <f t="shared" si="23"/>
        <v>13132841</v>
      </c>
      <c r="H200" s="50">
        <f t="shared" si="15"/>
        <v>4.3776136666666667E-2</v>
      </c>
      <c r="J200" s="67" t="s">
        <v>359</v>
      </c>
      <c r="K200" s="48" t="s">
        <v>360</v>
      </c>
      <c r="L200" s="49">
        <v>0</v>
      </c>
      <c r="M200" s="52" t="e">
        <f t="shared" si="16"/>
        <v>#DIV/0!</v>
      </c>
      <c r="N200" s="53">
        <f t="shared" si="17"/>
        <v>13.132841000000001</v>
      </c>
    </row>
    <row r="201" spans="1:14" ht="15" x14ac:dyDescent="0.25">
      <c r="A201" s="67" t="s">
        <v>361</v>
      </c>
      <c r="B201" s="48" t="s">
        <v>362</v>
      </c>
      <c r="C201" s="82">
        <v>56500000</v>
      </c>
      <c r="D201" s="82">
        <f t="shared" si="22"/>
        <v>56500000</v>
      </c>
      <c r="E201" s="49">
        <v>799000</v>
      </c>
      <c r="F201" s="49">
        <f>+'[5]Mapa V(a)_ Receitas FSAs '!AY61</f>
        <v>2208000</v>
      </c>
      <c r="G201" s="49">
        <f t="shared" si="23"/>
        <v>3007000</v>
      </c>
      <c r="H201" s="50">
        <f t="shared" si="15"/>
        <v>5.3221238938053098E-2</v>
      </c>
      <c r="J201" s="67" t="s">
        <v>361</v>
      </c>
      <c r="K201" s="48" t="s">
        <v>362</v>
      </c>
      <c r="L201" s="49">
        <v>10271850</v>
      </c>
      <c r="M201" s="52">
        <f t="shared" si="16"/>
        <v>-0.70725818620793723</v>
      </c>
      <c r="N201" s="53">
        <f t="shared" si="17"/>
        <v>-7.26485</v>
      </c>
    </row>
    <row r="202" spans="1:14" ht="15" x14ac:dyDescent="0.25">
      <c r="A202" s="67" t="s">
        <v>363</v>
      </c>
      <c r="B202" s="48" t="s">
        <v>364</v>
      </c>
      <c r="C202" s="82">
        <v>350000</v>
      </c>
      <c r="D202" s="82">
        <f t="shared" si="22"/>
        <v>350000</v>
      </c>
      <c r="E202" s="49"/>
      <c r="F202" s="49">
        <f>+'[5]Mapa V(a)_ Receitas FSAs '!AY62</f>
        <v>226250</v>
      </c>
      <c r="G202" s="49">
        <f t="shared" si="23"/>
        <v>226250</v>
      </c>
      <c r="H202" s="50">
        <f t="shared" si="15"/>
        <v>0.64642857142857146</v>
      </c>
      <c r="J202" s="67" t="s">
        <v>363</v>
      </c>
      <c r="K202" s="48" t="s">
        <v>364</v>
      </c>
      <c r="L202" s="83">
        <v>0</v>
      </c>
      <c r="M202" s="52" t="e">
        <f t="shared" si="16"/>
        <v>#DIV/0!</v>
      </c>
      <c r="N202" s="53">
        <f t="shared" si="17"/>
        <v>0.22625000000000001</v>
      </c>
    </row>
    <row r="203" spans="1:14" ht="15" x14ac:dyDescent="0.25">
      <c r="A203" s="67" t="s">
        <v>365</v>
      </c>
      <c r="B203" s="48" t="s">
        <v>366</v>
      </c>
      <c r="C203" s="82">
        <v>10000000</v>
      </c>
      <c r="D203" s="82">
        <f t="shared" si="22"/>
        <v>10000000</v>
      </c>
      <c r="E203" s="49">
        <v>1210000</v>
      </c>
      <c r="F203" s="49"/>
      <c r="G203" s="49">
        <f t="shared" si="23"/>
        <v>1210000</v>
      </c>
      <c r="H203" s="50">
        <f t="shared" ref="H203:H215" si="24">+G203/D203</f>
        <v>0.121</v>
      </c>
      <c r="J203" s="67" t="s">
        <v>365</v>
      </c>
      <c r="K203" s="48" t="s">
        <v>366</v>
      </c>
      <c r="L203" s="49">
        <v>1215000</v>
      </c>
      <c r="M203" s="52">
        <f t="shared" ref="M203:M215" si="25">+G203/L203-1</f>
        <v>-4.1152263374485409E-3</v>
      </c>
      <c r="N203" s="53">
        <f t="shared" ref="N203:N215" si="26">(G203-L203)/1000000</f>
        <v>-5.0000000000000001E-3</v>
      </c>
    </row>
    <row r="204" spans="1:14" ht="15" x14ac:dyDescent="0.25">
      <c r="A204" s="67" t="s">
        <v>367</v>
      </c>
      <c r="B204" s="48" t="s">
        <v>368</v>
      </c>
      <c r="C204" s="82">
        <v>0</v>
      </c>
      <c r="D204" s="82">
        <f t="shared" si="22"/>
        <v>0</v>
      </c>
      <c r="E204" s="49"/>
      <c r="F204" s="49"/>
      <c r="G204" s="49">
        <f t="shared" si="23"/>
        <v>0</v>
      </c>
      <c r="H204" s="50">
        <v>0</v>
      </c>
      <c r="J204" s="67" t="s">
        <v>367</v>
      </c>
      <c r="K204" s="48" t="s">
        <v>368</v>
      </c>
      <c r="L204" s="49">
        <v>0</v>
      </c>
      <c r="M204" s="52" t="e">
        <f t="shared" si="25"/>
        <v>#DIV/0!</v>
      </c>
      <c r="N204" s="53">
        <f t="shared" si="26"/>
        <v>0</v>
      </c>
    </row>
    <row r="205" spans="1:14" ht="15" x14ac:dyDescent="0.25">
      <c r="A205" s="67" t="s">
        <v>369</v>
      </c>
      <c r="B205" s="48" t="s">
        <v>370</v>
      </c>
      <c r="C205" s="82">
        <v>500000</v>
      </c>
      <c r="D205" s="82">
        <f t="shared" si="22"/>
        <v>500000</v>
      </c>
      <c r="E205" s="49"/>
      <c r="F205" s="49"/>
      <c r="G205" s="49">
        <f t="shared" si="23"/>
        <v>0</v>
      </c>
      <c r="H205" s="50">
        <f t="shared" si="24"/>
        <v>0</v>
      </c>
      <c r="J205" s="67" t="s">
        <v>369</v>
      </c>
      <c r="K205" s="48" t="s">
        <v>370</v>
      </c>
      <c r="L205" s="49">
        <v>0</v>
      </c>
      <c r="M205" s="52" t="e">
        <f t="shared" si="25"/>
        <v>#DIV/0!</v>
      </c>
      <c r="N205" s="53">
        <f t="shared" si="26"/>
        <v>0</v>
      </c>
    </row>
    <row r="206" spans="1:14" ht="15" x14ac:dyDescent="0.25">
      <c r="A206" s="67" t="s">
        <v>371</v>
      </c>
      <c r="B206" s="48" t="s">
        <v>372</v>
      </c>
      <c r="C206" s="82">
        <v>300000</v>
      </c>
      <c r="D206" s="82">
        <f t="shared" si="22"/>
        <v>300000</v>
      </c>
      <c r="E206" s="49"/>
      <c r="F206" s="49"/>
      <c r="G206" s="49">
        <f t="shared" si="23"/>
        <v>0</v>
      </c>
      <c r="H206" s="50">
        <f t="shared" si="24"/>
        <v>0</v>
      </c>
      <c r="J206" s="67" t="s">
        <v>371</v>
      </c>
      <c r="K206" s="48" t="s">
        <v>372</v>
      </c>
      <c r="L206" s="83">
        <v>0</v>
      </c>
      <c r="M206" s="52" t="e">
        <f t="shared" si="25"/>
        <v>#DIV/0!</v>
      </c>
      <c r="N206" s="53">
        <f t="shared" si="26"/>
        <v>0</v>
      </c>
    </row>
    <row r="207" spans="1:14" ht="15" x14ac:dyDescent="0.25">
      <c r="A207" s="67" t="s">
        <v>373</v>
      </c>
      <c r="B207" s="48" t="s">
        <v>374</v>
      </c>
      <c r="C207" s="82">
        <v>813054</v>
      </c>
      <c r="D207" s="82">
        <f t="shared" si="22"/>
        <v>813054</v>
      </c>
      <c r="E207" s="49"/>
      <c r="F207" s="49"/>
      <c r="G207" s="49">
        <f t="shared" si="23"/>
        <v>0</v>
      </c>
      <c r="H207" s="50">
        <f t="shared" si="24"/>
        <v>0</v>
      </c>
      <c r="J207" s="67" t="s">
        <v>373</v>
      </c>
      <c r="K207" s="48" t="s">
        <v>374</v>
      </c>
      <c r="L207" s="51">
        <v>960000</v>
      </c>
      <c r="M207" s="52">
        <f t="shared" si="25"/>
        <v>-1</v>
      </c>
      <c r="N207" s="53">
        <f t="shared" si="26"/>
        <v>-0.96</v>
      </c>
    </row>
    <row r="208" spans="1:14" s="54" customFormat="1" ht="15" x14ac:dyDescent="0.25">
      <c r="A208" s="76" t="s">
        <v>375</v>
      </c>
      <c r="B208" s="79" t="s">
        <v>376</v>
      </c>
      <c r="C208" s="41">
        <f>SUM(C209)</f>
        <v>15000000</v>
      </c>
      <c r="D208" s="41">
        <f>SUM(D209)</f>
        <v>15000000</v>
      </c>
      <c r="E208" s="42">
        <f>SUM(E209)</f>
        <v>0</v>
      </c>
      <c r="F208" s="42">
        <f>SUM(F209)</f>
        <v>0</v>
      </c>
      <c r="G208" s="42">
        <f>SUM(G209)</f>
        <v>0</v>
      </c>
      <c r="H208" s="43">
        <f t="shared" si="24"/>
        <v>0</v>
      </c>
      <c r="J208" s="76" t="s">
        <v>375</v>
      </c>
      <c r="K208" s="79" t="s">
        <v>376</v>
      </c>
      <c r="L208" s="102">
        <f>SUM(L209)</f>
        <v>0</v>
      </c>
      <c r="M208" s="45" t="e">
        <f t="shared" si="25"/>
        <v>#DIV/0!</v>
      </c>
      <c r="N208" s="46">
        <f t="shared" si="26"/>
        <v>0</v>
      </c>
    </row>
    <row r="209" spans="1:14" ht="15" x14ac:dyDescent="0.25">
      <c r="A209" s="67" t="s">
        <v>377</v>
      </c>
      <c r="B209" s="48" t="s">
        <v>378</v>
      </c>
      <c r="C209" s="82">
        <v>15000000</v>
      </c>
      <c r="D209" s="82">
        <f>+C209</f>
        <v>15000000</v>
      </c>
      <c r="E209" s="49"/>
      <c r="F209" s="49"/>
      <c r="G209" s="49">
        <f t="shared" si="23"/>
        <v>0</v>
      </c>
      <c r="H209" s="50">
        <f t="shared" si="24"/>
        <v>0</v>
      </c>
      <c r="J209" s="67" t="s">
        <v>377</v>
      </c>
      <c r="K209" s="48" t="s">
        <v>378</v>
      </c>
      <c r="L209" s="103">
        <v>0</v>
      </c>
      <c r="M209" s="52" t="e">
        <f t="shared" si="25"/>
        <v>#DIV/0!</v>
      </c>
      <c r="N209" s="53">
        <f t="shared" si="26"/>
        <v>0</v>
      </c>
    </row>
    <row r="210" spans="1:14" s="54" customFormat="1" ht="15" x14ac:dyDescent="0.25">
      <c r="A210" s="76" t="s">
        <v>379</v>
      </c>
      <c r="B210" s="79" t="s">
        <v>380</v>
      </c>
      <c r="C210" s="41">
        <f>SUM(C211)</f>
        <v>113938889</v>
      </c>
      <c r="D210" s="41">
        <f>SUM(D211)</f>
        <v>113938889</v>
      </c>
      <c r="E210" s="42">
        <f>SUM(E211)</f>
        <v>0</v>
      </c>
      <c r="F210" s="42">
        <f>SUM(F211)</f>
        <v>87345369</v>
      </c>
      <c r="G210" s="42">
        <f>SUM(G211)</f>
        <v>87345369</v>
      </c>
      <c r="H210" s="43">
        <f t="shared" si="24"/>
        <v>0.7665983911779235</v>
      </c>
      <c r="J210" s="76" t="s">
        <v>379</v>
      </c>
      <c r="K210" s="79" t="s">
        <v>380</v>
      </c>
      <c r="L210" s="102">
        <f>SUM(L211)</f>
        <v>0</v>
      </c>
      <c r="M210" s="45" t="e">
        <f t="shared" si="25"/>
        <v>#DIV/0!</v>
      </c>
      <c r="N210" s="46">
        <f t="shared" si="26"/>
        <v>87.345369000000005</v>
      </c>
    </row>
    <row r="211" spans="1:14" ht="15" x14ac:dyDescent="0.25">
      <c r="A211" s="67" t="s">
        <v>381</v>
      </c>
      <c r="B211" s="48" t="s">
        <v>382</v>
      </c>
      <c r="C211" s="82">
        <v>113938889</v>
      </c>
      <c r="D211" s="82">
        <f>+C211</f>
        <v>113938889</v>
      </c>
      <c r="E211" s="49"/>
      <c r="F211" s="49">
        <f>+'[5]Mapa V(a)_ Receitas FSAs '!AY65</f>
        <v>87345369</v>
      </c>
      <c r="G211" s="49">
        <f t="shared" si="23"/>
        <v>87345369</v>
      </c>
      <c r="H211" s="50">
        <f t="shared" si="24"/>
        <v>0.7665983911779235</v>
      </c>
      <c r="J211" s="67" t="s">
        <v>381</v>
      </c>
      <c r="K211" s="48" t="s">
        <v>382</v>
      </c>
      <c r="L211" s="103">
        <v>0</v>
      </c>
      <c r="M211" s="52" t="e">
        <f t="shared" si="25"/>
        <v>#DIV/0!</v>
      </c>
      <c r="N211" s="53">
        <f t="shared" si="26"/>
        <v>87.345369000000005</v>
      </c>
    </row>
    <row r="212" spans="1:14" ht="15" x14ac:dyDescent="0.25">
      <c r="A212" s="104" t="s">
        <v>383</v>
      </c>
      <c r="B212" s="105" t="s">
        <v>384</v>
      </c>
      <c r="C212" s="41">
        <f>+C214+C213+C215</f>
        <v>220000000</v>
      </c>
      <c r="D212" s="41">
        <f>+D214+D213+D215</f>
        <v>220000000</v>
      </c>
      <c r="E212" s="42">
        <f>+E214+E213+E215</f>
        <v>30409337</v>
      </c>
      <c r="F212" s="42">
        <f>+F214+F213+F215</f>
        <v>0</v>
      </c>
      <c r="G212" s="42">
        <f>+G214+G213+G215</f>
        <v>30409337</v>
      </c>
      <c r="H212" s="43">
        <f t="shared" si="24"/>
        <v>0.1382242590909091</v>
      </c>
      <c r="J212" s="104" t="s">
        <v>383</v>
      </c>
      <c r="K212" s="105" t="s">
        <v>384</v>
      </c>
      <c r="L212" s="44">
        <v>424501521</v>
      </c>
      <c r="M212" s="45">
        <f t="shared" si="25"/>
        <v>-0.92836459825075635</v>
      </c>
      <c r="N212" s="46">
        <f t="shared" si="26"/>
        <v>-394.09218399999997</v>
      </c>
    </row>
    <row r="213" spans="1:14" ht="15" x14ac:dyDescent="0.25">
      <c r="A213" s="67" t="s">
        <v>385</v>
      </c>
      <c r="B213" s="48" t="s">
        <v>386</v>
      </c>
      <c r="C213" s="82">
        <v>0</v>
      </c>
      <c r="D213" s="82">
        <f>+C213</f>
        <v>0</v>
      </c>
      <c r="E213" s="49"/>
      <c r="F213" s="49"/>
      <c r="G213" s="49">
        <f t="shared" si="23"/>
        <v>0</v>
      </c>
      <c r="H213" s="50">
        <v>0</v>
      </c>
      <c r="J213" s="67" t="s">
        <v>385</v>
      </c>
      <c r="K213" s="48" t="s">
        <v>386</v>
      </c>
      <c r="L213" s="51">
        <v>384830047</v>
      </c>
      <c r="M213" s="52">
        <f t="shared" si="25"/>
        <v>-1</v>
      </c>
      <c r="N213" s="53">
        <f t="shared" si="26"/>
        <v>-384.83004699999998</v>
      </c>
    </row>
    <row r="214" spans="1:14" ht="15" x14ac:dyDescent="0.25">
      <c r="A214" s="67" t="s">
        <v>387</v>
      </c>
      <c r="B214" s="48" t="s">
        <v>388</v>
      </c>
      <c r="C214" s="82">
        <v>0</v>
      </c>
      <c r="D214" s="82">
        <f>+C214</f>
        <v>0</v>
      </c>
      <c r="E214" s="49"/>
      <c r="F214" s="49"/>
      <c r="G214" s="49">
        <f t="shared" si="23"/>
        <v>0</v>
      </c>
      <c r="H214" s="50">
        <v>0</v>
      </c>
      <c r="J214" s="67" t="s">
        <v>387</v>
      </c>
      <c r="K214" s="48" t="s">
        <v>388</v>
      </c>
      <c r="L214" s="51">
        <v>0</v>
      </c>
      <c r="M214" s="52" t="e">
        <f t="shared" si="25"/>
        <v>#DIV/0!</v>
      </c>
      <c r="N214" s="53">
        <f t="shared" si="26"/>
        <v>0</v>
      </c>
    </row>
    <row r="215" spans="1:14" ht="15" x14ac:dyDescent="0.25">
      <c r="A215" s="67" t="s">
        <v>389</v>
      </c>
      <c r="B215" s="106" t="s">
        <v>390</v>
      </c>
      <c r="C215" s="82">
        <v>220000000</v>
      </c>
      <c r="D215" s="82">
        <f>+C215</f>
        <v>220000000</v>
      </c>
      <c r="E215" s="49">
        <v>30409337</v>
      </c>
      <c r="F215" s="49"/>
      <c r="G215" s="49">
        <f t="shared" si="23"/>
        <v>30409337</v>
      </c>
      <c r="H215" s="50">
        <f t="shared" si="24"/>
        <v>0.1382242590909091</v>
      </c>
      <c r="J215" s="67" t="s">
        <v>389</v>
      </c>
      <c r="K215" s="106" t="s">
        <v>390</v>
      </c>
      <c r="L215" s="51">
        <v>39671474</v>
      </c>
      <c r="M215" s="52">
        <f t="shared" si="25"/>
        <v>-0.23347095699040576</v>
      </c>
      <c r="N215" s="53">
        <f t="shared" si="26"/>
        <v>-9.2621369999999992</v>
      </c>
    </row>
    <row r="216" spans="1:14" ht="15" x14ac:dyDescent="0.2">
      <c r="A216" s="107"/>
      <c r="B216" s="108"/>
      <c r="C216" s="108"/>
      <c r="D216" s="109"/>
      <c r="E216" s="109"/>
      <c r="F216" s="109"/>
      <c r="G216" s="109"/>
      <c r="H216" s="110"/>
      <c r="J216" s="111"/>
      <c r="K216" s="111"/>
      <c r="L216" s="111"/>
      <c r="M216" s="111"/>
      <c r="N216" s="111"/>
    </row>
    <row r="217" spans="1:14" s="114" customFormat="1" x14ac:dyDescent="0.2">
      <c r="A217" s="112"/>
      <c r="B217" s="112"/>
      <c r="C217" s="112"/>
      <c r="D217" s="113"/>
      <c r="E217" s="113"/>
      <c r="F217" s="113"/>
      <c r="G217" s="113"/>
      <c r="H217" s="113"/>
    </row>
    <row r="218" spans="1:14" s="114" customFormat="1" x14ac:dyDescent="0.2">
      <c r="A218" s="112"/>
      <c r="B218" s="112"/>
      <c r="C218" s="112"/>
      <c r="D218" s="113"/>
      <c r="E218" s="113"/>
      <c r="F218" s="113"/>
      <c r="G218" s="113"/>
      <c r="H218" s="113"/>
    </row>
    <row r="219" spans="1:14" s="119" customFormat="1" ht="18" customHeight="1" x14ac:dyDescent="0.2">
      <c r="A219" s="115" t="s">
        <v>391</v>
      </c>
      <c r="B219" s="115"/>
      <c r="C219" s="116" t="s">
        <v>392</v>
      </c>
      <c r="D219" s="116" t="s">
        <v>393</v>
      </c>
      <c r="E219" s="116" t="s">
        <v>394</v>
      </c>
      <c r="F219" s="117"/>
      <c r="G219" s="117"/>
      <c r="H219" s="118"/>
    </row>
    <row r="220" spans="1:14" s="119" customFormat="1" x14ac:dyDescent="0.2">
      <c r="A220" s="120" t="s">
        <v>395</v>
      </c>
      <c r="B220" s="121"/>
      <c r="C220" s="122">
        <f>+C64+C69</f>
        <v>849040500</v>
      </c>
      <c r="D220" s="122">
        <f>+D64+D69</f>
        <v>849040500</v>
      </c>
      <c r="E220" s="123">
        <f>+E221+E222</f>
        <v>768637272</v>
      </c>
      <c r="F220" s="124"/>
      <c r="G220" s="124"/>
      <c r="H220" s="125"/>
    </row>
    <row r="221" spans="1:14" s="119" customFormat="1" x14ac:dyDescent="0.2">
      <c r="A221" s="126" t="s">
        <v>396</v>
      </c>
      <c r="B221" s="127"/>
      <c r="C221" s="122"/>
      <c r="D221" s="122"/>
      <c r="E221" s="128">
        <v>441060000</v>
      </c>
      <c r="F221" s="124"/>
      <c r="G221" s="129"/>
      <c r="H221" s="118"/>
    </row>
    <row r="222" spans="1:14" s="119" customFormat="1" x14ac:dyDescent="0.2">
      <c r="A222" s="130" t="s">
        <v>397</v>
      </c>
      <c r="B222" s="131"/>
      <c r="C222" s="122"/>
      <c r="D222" s="122"/>
      <c r="E222" s="128">
        <v>327577272</v>
      </c>
      <c r="F222" s="124"/>
      <c r="G222" s="129"/>
      <c r="H222" s="118"/>
    </row>
    <row r="223" spans="1:14" s="119" customFormat="1" x14ac:dyDescent="0.2">
      <c r="A223" s="250" t="s">
        <v>398</v>
      </c>
      <c r="B223" s="251"/>
      <c r="C223" s="122">
        <f>+C65+C70</f>
        <v>98480818</v>
      </c>
      <c r="D223" s="122">
        <f>+D65+D70</f>
        <v>98480818</v>
      </c>
      <c r="E223" s="123">
        <f>SUM(E224)</f>
        <v>102950387</v>
      </c>
      <c r="F223" s="124"/>
      <c r="G223" s="124"/>
      <c r="H223" s="125"/>
    </row>
    <row r="224" spans="1:14" s="58" customFormat="1" x14ac:dyDescent="0.2">
      <c r="A224" s="132" t="s">
        <v>399</v>
      </c>
      <c r="B224" s="132"/>
      <c r="C224" s="133"/>
      <c r="D224" s="133"/>
      <c r="E224" s="128">
        <v>102950387</v>
      </c>
      <c r="F224" s="129"/>
      <c r="G224" s="129"/>
      <c r="H224" s="118"/>
    </row>
    <row r="225" spans="1:14" s="58" customFormat="1" x14ac:dyDescent="0.2">
      <c r="A225" s="250" t="s">
        <v>400</v>
      </c>
      <c r="B225" s="251"/>
      <c r="C225" s="122">
        <f>+C66+C71</f>
        <v>4277758346</v>
      </c>
      <c r="D225" s="122">
        <f>+D66+D71</f>
        <v>8131158345</v>
      </c>
      <c r="E225" s="123">
        <f>SUM(E226:E232)</f>
        <v>1949166506</v>
      </c>
      <c r="F225" s="124"/>
      <c r="G225" s="124"/>
      <c r="H225" s="125"/>
    </row>
    <row r="226" spans="1:14" s="58" customFormat="1" x14ac:dyDescent="0.2">
      <c r="A226" s="126" t="s">
        <v>401</v>
      </c>
      <c r="B226" s="126"/>
      <c r="C226" s="134"/>
      <c r="D226" s="133"/>
      <c r="E226" s="128">
        <v>85831029</v>
      </c>
      <c r="F226" s="129"/>
      <c r="G226" s="129"/>
      <c r="H226" s="118"/>
    </row>
    <row r="227" spans="1:14" s="58" customFormat="1" x14ac:dyDescent="0.2">
      <c r="A227" s="126" t="s">
        <v>402</v>
      </c>
      <c r="B227" s="126"/>
      <c r="C227" s="134"/>
      <c r="D227" s="133"/>
      <c r="E227" s="128">
        <v>977493123</v>
      </c>
      <c r="F227" s="129"/>
      <c r="G227" s="129"/>
      <c r="H227" s="118"/>
    </row>
    <row r="228" spans="1:14" s="58" customFormat="1" x14ac:dyDescent="0.2">
      <c r="A228" s="126" t="s">
        <v>403</v>
      </c>
      <c r="B228" s="126"/>
      <c r="C228" s="134"/>
      <c r="D228" s="133"/>
      <c r="E228" s="128">
        <v>77923404</v>
      </c>
      <c r="F228" s="129"/>
      <c r="G228" s="129"/>
      <c r="H228" s="118"/>
    </row>
    <row r="229" spans="1:14" s="58" customFormat="1" x14ac:dyDescent="0.2">
      <c r="A229" s="126" t="s">
        <v>404</v>
      </c>
      <c r="B229" s="126"/>
      <c r="C229" s="134"/>
      <c r="D229" s="133"/>
      <c r="E229" s="128">
        <v>1591740</v>
      </c>
      <c r="F229" s="129"/>
      <c r="G229" s="129"/>
      <c r="H229" s="118"/>
      <c r="I229" s="59"/>
    </row>
    <row r="230" spans="1:14" s="58" customFormat="1" x14ac:dyDescent="0.2">
      <c r="A230" s="126" t="s">
        <v>405</v>
      </c>
      <c r="B230" s="126"/>
      <c r="C230" s="134"/>
      <c r="D230" s="133"/>
      <c r="E230" s="128">
        <v>80110364</v>
      </c>
      <c r="F230" s="129"/>
      <c r="G230" s="129"/>
      <c r="H230" s="118"/>
      <c r="I230" s="59"/>
    </row>
    <row r="231" spans="1:14" s="58" customFormat="1" x14ac:dyDescent="0.2">
      <c r="A231" s="126" t="s">
        <v>406</v>
      </c>
      <c r="B231" s="126"/>
      <c r="C231" s="134"/>
      <c r="D231" s="133"/>
      <c r="E231" s="128">
        <v>237879</v>
      </c>
      <c r="F231" s="129"/>
      <c r="G231" s="129"/>
      <c r="H231" s="118"/>
      <c r="I231" s="59"/>
    </row>
    <row r="232" spans="1:14" s="58" customFormat="1" x14ac:dyDescent="0.2">
      <c r="A232" s="135" t="s">
        <v>407</v>
      </c>
      <c r="B232" s="136"/>
      <c r="C232" s="134"/>
      <c r="D232" s="133"/>
      <c r="E232" s="128">
        <v>725978967</v>
      </c>
      <c r="F232" s="129"/>
      <c r="G232" s="129"/>
      <c r="H232" s="118"/>
      <c r="I232" s="59"/>
    </row>
    <row r="233" spans="1:14" s="58" customFormat="1" x14ac:dyDescent="0.2">
      <c r="A233" s="250" t="s">
        <v>408</v>
      </c>
      <c r="B233" s="251"/>
      <c r="C233" s="134"/>
      <c r="D233" s="133"/>
      <c r="E233" s="123">
        <v>243947</v>
      </c>
      <c r="F233" s="124"/>
      <c r="G233" s="124"/>
      <c r="H233" s="125"/>
      <c r="I233" s="59"/>
      <c r="L233" s="59"/>
    </row>
    <row r="234" spans="1:14" s="58" customFormat="1" x14ac:dyDescent="0.2">
      <c r="A234" s="250" t="s">
        <v>409</v>
      </c>
      <c r="B234" s="251"/>
      <c r="C234" s="134"/>
      <c r="D234" s="133"/>
      <c r="E234" s="123">
        <f>+E223+E225+E220+E233</f>
        <v>2820998112</v>
      </c>
      <c r="F234" s="124"/>
      <c r="G234" s="124"/>
      <c r="H234" s="125"/>
      <c r="L234" s="59"/>
      <c r="N234" s="59"/>
    </row>
    <row r="235" spans="1:14" x14ac:dyDescent="0.2">
      <c r="N235" s="17"/>
    </row>
  </sheetData>
  <mergeCells count="18">
    <mergeCell ref="C5:D5"/>
    <mergeCell ref="A6:B8"/>
    <mergeCell ref="C6:C9"/>
    <mergeCell ref="D6:D9"/>
    <mergeCell ref="E6:G6"/>
    <mergeCell ref="K6:K9"/>
    <mergeCell ref="L6:L9"/>
    <mergeCell ref="M6:M9"/>
    <mergeCell ref="N6:N9"/>
    <mergeCell ref="E7:E9"/>
    <mergeCell ref="F7:F9"/>
    <mergeCell ref="G7:G9"/>
    <mergeCell ref="H6:H9"/>
    <mergeCell ref="A223:B223"/>
    <mergeCell ref="A225:B225"/>
    <mergeCell ref="A233:B233"/>
    <mergeCell ref="A234:B234"/>
    <mergeCell ref="J6:J9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51" fitToHeight="0" orientation="portrait" r:id="rId1"/>
  <rowBreaks count="1" manualBreakCount="1">
    <brk id="108" max="7" man="1"/>
  </rowBreaks>
  <ignoredErrors>
    <ignoredError sqref="C155 D155:G155 D41:H154 D156:H215 H155" formula="1"/>
    <ignoredError sqref="C14:H16 C32:C40 C28:H31 C27:F27 H27 C18:H26 C17 H17 E17:F17" formulaRange="1"/>
    <ignoredError sqref="D32:H40 G27 G17 D17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topLeftCell="B1" zoomScaleNormal="100" zoomScaleSheetLayoutView="95" workbookViewId="0">
      <selection activeCell="E133" sqref="E133"/>
    </sheetView>
  </sheetViews>
  <sheetFormatPr defaultRowHeight="15" x14ac:dyDescent="0.25"/>
  <cols>
    <col min="1" max="1" width="33.85546875" customWidth="1"/>
    <col min="2" max="2" width="65.5703125" customWidth="1"/>
    <col min="3" max="11" width="16.7109375" customWidth="1"/>
    <col min="12" max="12" width="11.140625" customWidth="1"/>
    <col min="13" max="19" width="9.140625" customWidth="1"/>
  </cols>
  <sheetData>
    <row r="1" spans="1:12" ht="15.6" customHeight="1" x14ac:dyDescent="0.25">
      <c r="A1" s="275"/>
      <c r="B1" s="275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2" customHeight="1" x14ac:dyDescent="0.25">
      <c r="A2" s="275"/>
      <c r="B2" s="275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43.5" customHeight="1" x14ac:dyDescent="0.25">
      <c r="A3" s="276"/>
      <c r="B3" s="276"/>
      <c r="C3" s="138"/>
      <c r="D3" s="138"/>
      <c r="E3" s="138"/>
      <c r="F3" s="138"/>
      <c r="G3" s="138"/>
      <c r="H3" s="139"/>
      <c r="I3" s="139"/>
      <c r="J3" s="139"/>
      <c r="K3" s="139"/>
      <c r="L3" s="139"/>
    </row>
    <row r="4" spans="1:12" ht="21" customHeight="1" x14ac:dyDescent="0.25">
      <c r="A4" s="257" t="s">
        <v>410</v>
      </c>
      <c r="B4" s="258"/>
      <c r="C4" s="271" t="s">
        <v>411</v>
      </c>
      <c r="D4" s="266" t="s">
        <v>412</v>
      </c>
      <c r="E4" s="267"/>
      <c r="F4" s="267"/>
      <c r="G4" s="268"/>
      <c r="H4" s="266" t="s">
        <v>3</v>
      </c>
      <c r="I4" s="267"/>
      <c r="J4" s="267"/>
      <c r="K4" s="268"/>
      <c r="L4" s="271" t="s">
        <v>413</v>
      </c>
    </row>
    <row r="5" spans="1:12" ht="29.1" customHeight="1" x14ac:dyDescent="0.25">
      <c r="A5" s="261"/>
      <c r="B5" s="262"/>
      <c r="C5" s="277"/>
      <c r="D5" s="278" t="s">
        <v>414</v>
      </c>
      <c r="E5" s="253" t="s">
        <v>415</v>
      </c>
      <c r="F5" s="253" t="s">
        <v>416</v>
      </c>
      <c r="G5" s="271" t="s">
        <v>8</v>
      </c>
      <c r="H5" s="253" t="s">
        <v>414</v>
      </c>
      <c r="I5" s="269" t="s">
        <v>415</v>
      </c>
      <c r="J5" s="253" t="s">
        <v>416</v>
      </c>
      <c r="K5" s="271" t="s">
        <v>8</v>
      </c>
      <c r="L5" s="277"/>
    </row>
    <row r="6" spans="1:12" x14ac:dyDescent="0.25">
      <c r="A6" s="11" t="s">
        <v>9</v>
      </c>
      <c r="B6" s="11" t="s">
        <v>10</v>
      </c>
      <c r="C6" s="272"/>
      <c r="D6" s="279"/>
      <c r="E6" s="255"/>
      <c r="F6" s="255"/>
      <c r="G6" s="272"/>
      <c r="H6" s="255"/>
      <c r="I6" s="270"/>
      <c r="J6" s="255"/>
      <c r="K6" s="272"/>
      <c r="L6" s="272"/>
    </row>
    <row r="7" spans="1:12" x14ac:dyDescent="0.25">
      <c r="A7" s="140" t="s">
        <v>417</v>
      </c>
      <c r="B7" s="141" t="s">
        <v>418</v>
      </c>
      <c r="C7" s="142">
        <v>600378216</v>
      </c>
      <c r="D7" s="142"/>
      <c r="E7" s="142">
        <v>277105401</v>
      </c>
      <c r="F7" s="142">
        <v>318655783</v>
      </c>
      <c r="G7" s="142">
        <f>+D7+E7+F7</f>
        <v>595761184</v>
      </c>
      <c r="H7" s="142"/>
      <c r="I7" s="142">
        <v>265089668</v>
      </c>
      <c r="J7" s="142">
        <v>298925436</v>
      </c>
      <c r="K7" s="143">
        <f>+H7+I7+J7</f>
        <v>564015104</v>
      </c>
      <c r="L7" s="144">
        <f>+K7/G7</f>
        <v>0.9467134132726579</v>
      </c>
    </row>
    <row r="8" spans="1:12" x14ac:dyDescent="0.25">
      <c r="A8" s="145"/>
      <c r="B8" s="141" t="s">
        <v>419</v>
      </c>
      <c r="C8" s="142">
        <v>12061330512</v>
      </c>
      <c r="D8" s="142"/>
      <c r="E8" s="142">
        <v>10459947932</v>
      </c>
      <c r="F8" s="142">
        <v>1416951378</v>
      </c>
      <c r="G8" s="142">
        <f t="shared" ref="G8:G32" si="0">+D8+E8+F8</f>
        <v>11876899310</v>
      </c>
      <c r="H8" s="142"/>
      <c r="I8" s="142">
        <v>10323221920</v>
      </c>
      <c r="J8" s="142">
        <v>1356492479</v>
      </c>
      <c r="K8" s="143">
        <f t="shared" ref="K8:K32" si="1">+H8+I8+J8</f>
        <v>11679714399</v>
      </c>
      <c r="L8" s="144">
        <f t="shared" ref="L8:L71" si="2">+K8/G8</f>
        <v>0.98339761028082673</v>
      </c>
    </row>
    <row r="9" spans="1:12" x14ac:dyDescent="0.25">
      <c r="A9" s="145"/>
      <c r="B9" s="141" t="s">
        <v>420</v>
      </c>
      <c r="C9" s="142">
        <v>4802486584.0349998</v>
      </c>
      <c r="D9" s="142">
        <v>147551995.03999999</v>
      </c>
      <c r="E9" s="142">
        <v>4532546303.3549995</v>
      </c>
      <c r="F9" s="142">
        <v>774851010</v>
      </c>
      <c r="G9" s="142">
        <f t="shared" si="0"/>
        <v>5454949308.3949995</v>
      </c>
      <c r="H9" s="142">
        <v>91829691</v>
      </c>
      <c r="I9" s="142">
        <v>3967329796</v>
      </c>
      <c r="J9" s="142">
        <v>728152238</v>
      </c>
      <c r="K9" s="143">
        <f t="shared" si="1"/>
        <v>4787311725</v>
      </c>
      <c r="L9" s="144">
        <f t="shared" si="2"/>
        <v>0.8776088382035877</v>
      </c>
    </row>
    <row r="10" spans="1:12" x14ac:dyDescent="0.25">
      <c r="A10" s="145"/>
      <c r="B10" s="141" t="s">
        <v>421</v>
      </c>
      <c r="C10" s="142">
        <v>29085320</v>
      </c>
      <c r="D10" s="142"/>
      <c r="E10" s="142">
        <v>26200247</v>
      </c>
      <c r="F10" s="142">
        <v>8236751</v>
      </c>
      <c r="G10" s="142">
        <f t="shared" si="0"/>
        <v>34436998</v>
      </c>
      <c r="H10" s="142"/>
      <c r="I10" s="142">
        <v>5253652</v>
      </c>
      <c r="J10" s="142">
        <v>5258446</v>
      </c>
      <c r="K10" s="143">
        <f t="shared" si="1"/>
        <v>10512098</v>
      </c>
      <c r="L10" s="144">
        <f t="shared" si="2"/>
        <v>0.30525593432969972</v>
      </c>
    </row>
    <row r="11" spans="1:12" x14ac:dyDescent="0.25">
      <c r="A11" s="145"/>
      <c r="B11" s="141" t="s">
        <v>422</v>
      </c>
      <c r="C11" s="142">
        <v>49637370</v>
      </c>
      <c r="D11" s="142">
        <v>1389000</v>
      </c>
      <c r="E11" s="142">
        <v>49637370</v>
      </c>
      <c r="F11" s="142"/>
      <c r="G11" s="142">
        <f t="shared" si="0"/>
        <v>51026370</v>
      </c>
      <c r="H11" s="142">
        <v>1381803</v>
      </c>
      <c r="I11" s="142">
        <v>43242680</v>
      </c>
      <c r="J11" s="142"/>
      <c r="K11" s="143">
        <f t="shared" si="1"/>
        <v>44624483</v>
      </c>
      <c r="L11" s="144">
        <f t="shared" si="2"/>
        <v>0.87453767532356308</v>
      </c>
    </row>
    <row r="12" spans="1:12" x14ac:dyDescent="0.25">
      <c r="A12" s="145"/>
      <c r="B12" s="141" t="s">
        <v>423</v>
      </c>
      <c r="C12" s="142">
        <v>180330697.5</v>
      </c>
      <c r="D12" s="142">
        <v>4572449</v>
      </c>
      <c r="E12" s="142">
        <v>91763459.739999995</v>
      </c>
      <c r="F12" s="142">
        <v>96102485</v>
      </c>
      <c r="G12" s="142">
        <f t="shared" si="0"/>
        <v>192438393.74000001</v>
      </c>
      <c r="H12" s="142">
        <v>573111</v>
      </c>
      <c r="I12" s="142">
        <v>71567303</v>
      </c>
      <c r="J12" s="142">
        <v>75301811</v>
      </c>
      <c r="K12" s="143">
        <f t="shared" si="1"/>
        <v>147442225</v>
      </c>
      <c r="L12" s="144">
        <f t="shared" si="2"/>
        <v>0.76617883850769664</v>
      </c>
    </row>
    <row r="13" spans="1:12" x14ac:dyDescent="0.25">
      <c r="A13" s="145"/>
      <c r="B13" s="141" t="s">
        <v>424</v>
      </c>
      <c r="C13" s="142">
        <v>1737611702</v>
      </c>
      <c r="D13" s="142">
        <v>4214108</v>
      </c>
      <c r="E13" s="142">
        <v>1575167388</v>
      </c>
      <c r="F13" s="142">
        <v>135479357</v>
      </c>
      <c r="G13" s="142">
        <f t="shared" si="0"/>
        <v>1714860853</v>
      </c>
      <c r="H13" s="142">
        <v>587366</v>
      </c>
      <c r="I13" s="142">
        <v>1028831289</v>
      </c>
      <c r="J13" s="142">
        <v>123609336</v>
      </c>
      <c r="K13" s="143">
        <f t="shared" si="1"/>
        <v>1153027991</v>
      </c>
      <c r="L13" s="144">
        <f t="shared" si="2"/>
        <v>0.67237408153721501</v>
      </c>
    </row>
    <row r="14" spans="1:12" x14ac:dyDescent="0.25">
      <c r="A14" s="145"/>
      <c r="B14" s="141" t="s">
        <v>425</v>
      </c>
      <c r="C14" s="142">
        <v>28380447</v>
      </c>
      <c r="D14" s="142">
        <v>127000</v>
      </c>
      <c r="E14" s="142">
        <v>19227297</v>
      </c>
      <c r="F14" s="142">
        <v>8343596</v>
      </c>
      <c r="G14" s="142">
        <f t="shared" si="0"/>
        <v>27697893</v>
      </c>
      <c r="H14" s="142">
        <v>0</v>
      </c>
      <c r="I14" s="142">
        <v>13855005</v>
      </c>
      <c r="J14" s="142">
        <v>6988948</v>
      </c>
      <c r="K14" s="143">
        <f t="shared" si="1"/>
        <v>20843953</v>
      </c>
      <c r="L14" s="144">
        <f t="shared" si="2"/>
        <v>0.75254652041583092</v>
      </c>
    </row>
    <row r="15" spans="1:12" x14ac:dyDescent="0.25">
      <c r="A15" s="145"/>
      <c r="B15" s="141" t="s">
        <v>426</v>
      </c>
      <c r="C15" s="142">
        <v>1303802758</v>
      </c>
      <c r="D15" s="142">
        <v>6167091</v>
      </c>
      <c r="E15" s="142">
        <v>1297793100</v>
      </c>
      <c r="F15" s="142">
        <v>254226793</v>
      </c>
      <c r="G15" s="142">
        <f t="shared" si="0"/>
        <v>1558186984</v>
      </c>
      <c r="H15" s="142">
        <v>4327432</v>
      </c>
      <c r="I15" s="142">
        <v>1128833498</v>
      </c>
      <c r="J15" s="142">
        <v>234741278</v>
      </c>
      <c r="K15" s="143">
        <f t="shared" si="1"/>
        <v>1367902208</v>
      </c>
      <c r="L15" s="144">
        <f t="shared" si="2"/>
        <v>0.87788065363534062</v>
      </c>
    </row>
    <row r="16" spans="1:12" x14ac:dyDescent="0.25">
      <c r="A16" s="145"/>
      <c r="B16" s="141" t="s">
        <v>427</v>
      </c>
      <c r="C16" s="142">
        <v>75048055</v>
      </c>
      <c r="D16" s="142">
        <v>612280</v>
      </c>
      <c r="E16" s="142">
        <v>76442781</v>
      </c>
      <c r="F16" s="142">
        <v>18353553</v>
      </c>
      <c r="G16" s="142">
        <f t="shared" si="0"/>
        <v>95408614</v>
      </c>
      <c r="H16" s="142">
        <v>473464</v>
      </c>
      <c r="I16" s="142">
        <v>48353471</v>
      </c>
      <c r="J16" s="142">
        <v>12853771</v>
      </c>
      <c r="K16" s="143">
        <f t="shared" si="1"/>
        <v>61680706</v>
      </c>
      <c r="L16" s="144">
        <f t="shared" si="2"/>
        <v>0.64648990708532883</v>
      </c>
    </row>
    <row r="17" spans="1:12" x14ac:dyDescent="0.25">
      <c r="A17" s="145"/>
      <c r="B17" s="141" t="s">
        <v>428</v>
      </c>
      <c r="C17" s="142">
        <v>12323571</v>
      </c>
      <c r="D17" s="142">
        <v>232300</v>
      </c>
      <c r="E17" s="142">
        <v>9974927</v>
      </c>
      <c r="F17" s="142">
        <v>2819299</v>
      </c>
      <c r="G17" s="142">
        <f t="shared" si="0"/>
        <v>13026526</v>
      </c>
      <c r="H17" s="142">
        <v>232300</v>
      </c>
      <c r="I17" s="142">
        <v>2956649</v>
      </c>
      <c r="J17" s="142">
        <v>1441605</v>
      </c>
      <c r="K17" s="143">
        <f t="shared" si="1"/>
        <v>4630554</v>
      </c>
      <c r="L17" s="144">
        <f t="shared" si="2"/>
        <v>0.35547113635669247</v>
      </c>
    </row>
    <row r="18" spans="1:12" x14ac:dyDescent="0.25">
      <c r="A18" s="145"/>
      <c r="B18" s="141" t="s">
        <v>429</v>
      </c>
      <c r="C18" s="142">
        <v>142207121</v>
      </c>
      <c r="D18" s="142">
        <v>47990959</v>
      </c>
      <c r="E18" s="142">
        <v>108154458</v>
      </c>
      <c r="F18" s="142">
        <v>15296925</v>
      </c>
      <c r="G18" s="142">
        <f t="shared" si="0"/>
        <v>171442342</v>
      </c>
      <c r="H18" s="142">
        <v>36410484</v>
      </c>
      <c r="I18" s="142">
        <v>48907423</v>
      </c>
      <c r="J18" s="142">
        <v>9057820</v>
      </c>
      <c r="K18" s="143">
        <f t="shared" si="1"/>
        <v>94375727</v>
      </c>
      <c r="L18" s="144">
        <f t="shared" si="2"/>
        <v>0.55048085495705601</v>
      </c>
    </row>
    <row r="19" spans="1:12" x14ac:dyDescent="0.25">
      <c r="A19" s="145"/>
      <c r="B19" s="141" t="s">
        <v>430</v>
      </c>
      <c r="C19" s="142">
        <v>15041900</v>
      </c>
      <c r="D19" s="142">
        <v>500000</v>
      </c>
      <c r="E19" s="142">
        <v>21661855</v>
      </c>
      <c r="F19" s="142">
        <v>7278044</v>
      </c>
      <c r="G19" s="142">
        <f t="shared" si="0"/>
        <v>29439899</v>
      </c>
      <c r="H19" s="142">
        <v>0</v>
      </c>
      <c r="I19" s="142">
        <v>15592384</v>
      </c>
      <c r="J19" s="142">
        <v>7235777</v>
      </c>
      <c r="K19" s="143">
        <f t="shared" si="1"/>
        <v>22828161</v>
      </c>
      <c r="L19" s="144">
        <f t="shared" si="2"/>
        <v>0.77541573766948046</v>
      </c>
    </row>
    <row r="20" spans="1:12" x14ac:dyDescent="0.25">
      <c r="A20" s="145"/>
      <c r="B20" s="141" t="s">
        <v>431</v>
      </c>
      <c r="C20" s="142">
        <v>196789122</v>
      </c>
      <c r="D20" s="142"/>
      <c r="E20" s="142">
        <v>63271734</v>
      </c>
      <c r="F20" s="142">
        <v>28782297</v>
      </c>
      <c r="G20" s="142">
        <f t="shared" si="0"/>
        <v>92054031</v>
      </c>
      <c r="H20" s="142"/>
      <c r="I20" s="142">
        <v>1302460</v>
      </c>
      <c r="J20" s="142">
        <v>4206345</v>
      </c>
      <c r="K20" s="143">
        <f t="shared" si="1"/>
        <v>5508805</v>
      </c>
      <c r="L20" s="144">
        <f t="shared" si="2"/>
        <v>5.9843169714099753E-2</v>
      </c>
    </row>
    <row r="21" spans="1:12" x14ac:dyDescent="0.25">
      <c r="A21" s="145"/>
      <c r="B21" s="141" t="s">
        <v>432</v>
      </c>
      <c r="C21" s="142">
        <v>100000000</v>
      </c>
      <c r="D21" s="142"/>
      <c r="E21" s="142"/>
      <c r="F21" s="142">
        <v>0</v>
      </c>
      <c r="G21" s="142">
        <f t="shared" si="0"/>
        <v>0</v>
      </c>
      <c r="H21" s="142"/>
      <c r="I21" s="142"/>
      <c r="J21" s="142">
        <v>0</v>
      </c>
      <c r="K21" s="143">
        <f t="shared" si="1"/>
        <v>0</v>
      </c>
      <c r="L21" s="144">
        <v>0</v>
      </c>
    </row>
    <row r="22" spans="1:12" x14ac:dyDescent="0.25">
      <c r="A22" s="145"/>
      <c r="B22" s="141" t="s">
        <v>433</v>
      </c>
      <c r="C22" s="142">
        <v>508673632</v>
      </c>
      <c r="D22" s="142"/>
      <c r="E22" s="142">
        <v>50491128</v>
      </c>
      <c r="F22" s="142">
        <v>38782907</v>
      </c>
      <c r="G22" s="142">
        <f t="shared" si="0"/>
        <v>89274035</v>
      </c>
      <c r="H22" s="142"/>
      <c r="I22" s="142">
        <v>0</v>
      </c>
      <c r="J22" s="142">
        <v>0</v>
      </c>
      <c r="K22" s="143">
        <f t="shared" si="1"/>
        <v>0</v>
      </c>
      <c r="L22" s="144">
        <f t="shared" si="2"/>
        <v>0</v>
      </c>
    </row>
    <row r="23" spans="1:12" x14ac:dyDescent="0.25">
      <c r="A23" s="145"/>
      <c r="B23" s="141" t="s">
        <v>434</v>
      </c>
      <c r="C23" s="142">
        <v>248571170</v>
      </c>
      <c r="D23" s="142"/>
      <c r="E23" s="142">
        <v>90734042</v>
      </c>
      <c r="F23" s="142">
        <v>18384108</v>
      </c>
      <c r="G23" s="142">
        <f t="shared" si="0"/>
        <v>109118150</v>
      </c>
      <c r="H23" s="142"/>
      <c r="I23" s="142">
        <v>0</v>
      </c>
      <c r="J23" s="142">
        <v>0</v>
      </c>
      <c r="K23" s="143">
        <f t="shared" si="1"/>
        <v>0</v>
      </c>
      <c r="L23" s="144">
        <f t="shared" si="2"/>
        <v>0</v>
      </c>
    </row>
    <row r="24" spans="1:12" x14ac:dyDescent="0.25">
      <c r="A24" s="145"/>
      <c r="B24" s="141" t="s">
        <v>435</v>
      </c>
      <c r="C24" s="142">
        <v>8930017</v>
      </c>
      <c r="D24" s="142"/>
      <c r="E24" s="142">
        <v>6096307</v>
      </c>
      <c r="F24" s="142"/>
      <c r="G24" s="142">
        <f t="shared" si="0"/>
        <v>6096307</v>
      </c>
      <c r="H24" s="142"/>
      <c r="I24" s="142">
        <v>0</v>
      </c>
      <c r="J24" s="142"/>
      <c r="K24" s="143">
        <f t="shared" si="1"/>
        <v>0</v>
      </c>
      <c r="L24" s="144">
        <f t="shared" si="2"/>
        <v>0</v>
      </c>
    </row>
    <row r="25" spans="1:12" x14ac:dyDescent="0.25">
      <c r="A25" s="145"/>
      <c r="B25" s="141" t="s">
        <v>436</v>
      </c>
      <c r="C25" s="142">
        <v>62308926</v>
      </c>
      <c r="D25" s="142"/>
      <c r="E25" s="142">
        <v>8057202</v>
      </c>
      <c r="F25" s="142">
        <v>1442568</v>
      </c>
      <c r="G25" s="142">
        <f t="shared" si="0"/>
        <v>9499770</v>
      </c>
      <c r="H25" s="142"/>
      <c r="I25" s="142">
        <v>0</v>
      </c>
      <c r="J25" s="142">
        <v>0</v>
      </c>
      <c r="K25" s="143">
        <f t="shared" si="1"/>
        <v>0</v>
      </c>
      <c r="L25" s="144">
        <f t="shared" si="2"/>
        <v>0</v>
      </c>
    </row>
    <row r="26" spans="1:12" x14ac:dyDescent="0.25">
      <c r="A26" s="145"/>
      <c r="B26" s="141" t="s">
        <v>437</v>
      </c>
      <c r="C26" s="142">
        <v>204845836</v>
      </c>
      <c r="D26" s="142">
        <v>1477819</v>
      </c>
      <c r="E26" s="142">
        <v>50651668</v>
      </c>
      <c r="F26" s="142">
        <v>45598052</v>
      </c>
      <c r="G26" s="142">
        <f t="shared" si="0"/>
        <v>97727539</v>
      </c>
      <c r="H26" s="142">
        <v>0</v>
      </c>
      <c r="I26" s="142">
        <v>0</v>
      </c>
      <c r="J26" s="142">
        <v>0</v>
      </c>
      <c r="K26" s="143">
        <f t="shared" si="1"/>
        <v>0</v>
      </c>
      <c r="L26" s="144">
        <f t="shared" si="2"/>
        <v>0</v>
      </c>
    </row>
    <row r="27" spans="1:12" x14ac:dyDescent="0.25">
      <c r="A27" s="145"/>
      <c r="B27" s="141" t="s">
        <v>438</v>
      </c>
      <c r="C27" s="142">
        <v>45913781</v>
      </c>
      <c r="D27" s="142"/>
      <c r="E27" s="142">
        <v>15382618</v>
      </c>
      <c r="F27" s="142">
        <v>7135845</v>
      </c>
      <c r="G27" s="142">
        <f t="shared" si="0"/>
        <v>22518463</v>
      </c>
      <c r="H27" s="142"/>
      <c r="I27" s="142">
        <v>0</v>
      </c>
      <c r="J27" s="142">
        <v>0</v>
      </c>
      <c r="K27" s="143">
        <f t="shared" si="1"/>
        <v>0</v>
      </c>
      <c r="L27" s="144">
        <f t="shared" si="2"/>
        <v>0</v>
      </c>
    </row>
    <row r="28" spans="1:12" x14ac:dyDescent="0.25">
      <c r="A28" s="145"/>
      <c r="B28" s="141" t="s">
        <v>439</v>
      </c>
      <c r="C28" s="142">
        <v>1986937051.6099999</v>
      </c>
      <c r="D28" s="142">
        <v>28240713</v>
      </c>
      <c r="E28" s="142">
        <v>789805290.49000001</v>
      </c>
      <c r="F28" s="142">
        <v>1684149537</v>
      </c>
      <c r="G28" s="142">
        <f t="shared" si="0"/>
        <v>2502195540.4899998</v>
      </c>
      <c r="H28" s="142">
        <v>17479220</v>
      </c>
      <c r="I28" s="142">
        <v>617618769</v>
      </c>
      <c r="J28" s="142">
        <v>1657153697</v>
      </c>
      <c r="K28" s="143">
        <f t="shared" si="1"/>
        <v>2292251686</v>
      </c>
      <c r="L28" s="144">
        <f t="shared" si="2"/>
        <v>0.91609614392930827</v>
      </c>
    </row>
    <row r="29" spans="1:12" x14ac:dyDescent="0.25">
      <c r="A29" s="145"/>
      <c r="B29" s="141" t="s">
        <v>440</v>
      </c>
      <c r="C29" s="142">
        <v>119742424</v>
      </c>
      <c r="D29" s="142"/>
      <c r="E29" s="142">
        <v>130497024</v>
      </c>
      <c r="F29" s="142"/>
      <c r="G29" s="142">
        <f t="shared" si="0"/>
        <v>130497024</v>
      </c>
      <c r="H29" s="142"/>
      <c r="I29" s="142">
        <v>54611435</v>
      </c>
      <c r="J29" s="142"/>
      <c r="K29" s="143">
        <f t="shared" si="1"/>
        <v>54611435</v>
      </c>
      <c r="L29" s="144">
        <f t="shared" si="2"/>
        <v>0.41848797256863113</v>
      </c>
    </row>
    <row r="30" spans="1:12" x14ac:dyDescent="0.25">
      <c r="A30" s="145"/>
      <c r="B30" s="141" t="s">
        <v>441</v>
      </c>
      <c r="C30" s="142">
        <v>19225086</v>
      </c>
      <c r="D30" s="142"/>
      <c r="E30" s="142">
        <v>13981609</v>
      </c>
      <c r="F30" s="142">
        <v>1965612</v>
      </c>
      <c r="G30" s="142">
        <f t="shared" si="0"/>
        <v>15947221</v>
      </c>
      <c r="H30" s="142"/>
      <c r="I30" s="142">
        <v>9707827</v>
      </c>
      <c r="J30" s="142">
        <v>1397600</v>
      </c>
      <c r="K30" s="143">
        <f t="shared" si="1"/>
        <v>11105427</v>
      </c>
      <c r="L30" s="144">
        <f t="shared" si="2"/>
        <v>0.6963863484427788</v>
      </c>
    </row>
    <row r="31" spans="1:12" x14ac:dyDescent="0.25">
      <c r="A31" s="145"/>
      <c r="B31" s="141" t="s">
        <v>442</v>
      </c>
      <c r="C31" s="142">
        <v>38016260</v>
      </c>
      <c r="D31" s="142">
        <v>494794</v>
      </c>
      <c r="E31" s="142">
        <v>27919771</v>
      </c>
      <c r="F31" s="142">
        <v>12276216</v>
      </c>
      <c r="G31" s="142">
        <f t="shared" si="0"/>
        <v>40690781</v>
      </c>
      <c r="H31" s="142">
        <v>347492</v>
      </c>
      <c r="I31" s="142">
        <v>23867554</v>
      </c>
      <c r="J31" s="142">
        <v>11518503</v>
      </c>
      <c r="K31" s="143">
        <f t="shared" si="1"/>
        <v>35733549</v>
      </c>
      <c r="L31" s="144">
        <f t="shared" si="2"/>
        <v>0.87817309281923095</v>
      </c>
    </row>
    <row r="32" spans="1:12" x14ac:dyDescent="0.25">
      <c r="A32" s="146"/>
      <c r="B32" s="141" t="s">
        <v>443</v>
      </c>
      <c r="C32" s="142">
        <v>3461772</v>
      </c>
      <c r="D32" s="142"/>
      <c r="E32" s="142">
        <v>3121772</v>
      </c>
      <c r="F32" s="142">
        <v>340000</v>
      </c>
      <c r="G32" s="142">
        <f t="shared" si="0"/>
        <v>3461772</v>
      </c>
      <c r="H32" s="142"/>
      <c r="I32" s="142">
        <v>0</v>
      </c>
      <c r="J32" s="142">
        <v>0</v>
      </c>
      <c r="K32" s="143">
        <f t="shared" si="1"/>
        <v>0</v>
      </c>
      <c r="L32" s="144">
        <f t="shared" si="2"/>
        <v>0</v>
      </c>
    </row>
    <row r="33" spans="1:12" ht="14.25" customHeight="1" x14ac:dyDescent="0.25">
      <c r="A33" s="147" t="s">
        <v>444</v>
      </c>
      <c r="B33" s="148"/>
      <c r="C33" s="149">
        <f>SUM(C7:C32)</f>
        <v>24581079331.145</v>
      </c>
      <c r="D33" s="149">
        <f t="shared" ref="D33:K33" si="3">SUM(D7:D32)</f>
        <v>243570508.03999999</v>
      </c>
      <c r="E33" s="149">
        <f t="shared" si="3"/>
        <v>19795632684.585003</v>
      </c>
      <c r="F33" s="149">
        <f t="shared" si="3"/>
        <v>4895452116</v>
      </c>
      <c r="G33" s="149">
        <f t="shared" si="3"/>
        <v>24934655308.625</v>
      </c>
      <c r="H33" s="149">
        <f t="shared" si="3"/>
        <v>153642363</v>
      </c>
      <c r="I33" s="149">
        <f t="shared" si="3"/>
        <v>17670142783</v>
      </c>
      <c r="J33" s="149">
        <f t="shared" si="3"/>
        <v>4534335090</v>
      </c>
      <c r="K33" s="149">
        <f t="shared" si="3"/>
        <v>22358120236</v>
      </c>
      <c r="L33" s="150">
        <f t="shared" si="2"/>
        <v>0.89666851052343344</v>
      </c>
    </row>
    <row r="34" spans="1:12" x14ac:dyDescent="0.25">
      <c r="A34" s="140" t="s">
        <v>445</v>
      </c>
      <c r="B34" s="141" t="s">
        <v>446</v>
      </c>
      <c r="C34" s="142">
        <v>37214747</v>
      </c>
      <c r="D34" s="142">
        <v>12981758</v>
      </c>
      <c r="E34" s="142">
        <v>180360203.91999999</v>
      </c>
      <c r="F34" s="142">
        <v>285000</v>
      </c>
      <c r="G34" s="142">
        <f t="shared" ref="G34:G69" si="4">+D34+E34+F34</f>
        <v>193626961.91999999</v>
      </c>
      <c r="H34" s="142">
        <v>11374953</v>
      </c>
      <c r="I34" s="142">
        <v>15758757</v>
      </c>
      <c r="J34" s="142">
        <v>196560</v>
      </c>
      <c r="K34" s="143">
        <f t="shared" ref="K34:K69" si="5">+H34+I34+J34</f>
        <v>27330270</v>
      </c>
      <c r="L34" s="144">
        <f t="shared" si="2"/>
        <v>0.14114909271412279</v>
      </c>
    </row>
    <row r="35" spans="1:12" x14ac:dyDescent="0.25">
      <c r="A35" s="145"/>
      <c r="B35" s="141" t="s">
        <v>447</v>
      </c>
      <c r="C35" s="142">
        <v>1210386175.605</v>
      </c>
      <c r="D35" s="142">
        <v>2350000</v>
      </c>
      <c r="E35" s="142">
        <v>1136072772.605</v>
      </c>
      <c r="F35" s="142">
        <v>1952957</v>
      </c>
      <c r="G35" s="142">
        <f t="shared" si="4"/>
        <v>1140375729.605</v>
      </c>
      <c r="H35" s="142">
        <v>2349595</v>
      </c>
      <c r="I35" s="142">
        <v>900306199</v>
      </c>
      <c r="J35" s="142">
        <v>918580</v>
      </c>
      <c r="K35" s="143">
        <f t="shared" si="5"/>
        <v>903574374</v>
      </c>
      <c r="L35" s="151">
        <f t="shared" si="2"/>
        <v>0.79234795212011166</v>
      </c>
    </row>
    <row r="36" spans="1:12" x14ac:dyDescent="0.25">
      <c r="A36" s="145"/>
      <c r="B36" s="141" t="s">
        <v>448</v>
      </c>
      <c r="C36" s="142">
        <v>1022210929</v>
      </c>
      <c r="D36" s="142"/>
      <c r="E36" s="142">
        <v>754711766</v>
      </c>
      <c r="F36" s="142">
        <v>73092160</v>
      </c>
      <c r="G36" s="142">
        <f t="shared" si="4"/>
        <v>827803926</v>
      </c>
      <c r="H36" s="142"/>
      <c r="I36" s="142">
        <v>392704211.33999997</v>
      </c>
      <c r="J36" s="142">
        <v>72864164</v>
      </c>
      <c r="K36" s="143">
        <f t="shared" si="5"/>
        <v>465568375.33999997</v>
      </c>
      <c r="L36" s="144">
        <f t="shared" si="2"/>
        <v>0.56241382858578026</v>
      </c>
    </row>
    <row r="37" spans="1:12" x14ac:dyDescent="0.25">
      <c r="A37" s="145"/>
      <c r="B37" s="141" t="s">
        <v>449</v>
      </c>
      <c r="C37" s="142">
        <v>135319521</v>
      </c>
      <c r="D37" s="142">
        <v>1536338</v>
      </c>
      <c r="E37" s="142">
        <v>113503226</v>
      </c>
      <c r="F37" s="142">
        <v>5428875</v>
      </c>
      <c r="G37" s="142">
        <f t="shared" si="4"/>
        <v>120468439</v>
      </c>
      <c r="H37" s="142">
        <v>1461678</v>
      </c>
      <c r="I37" s="142">
        <v>97187677</v>
      </c>
      <c r="J37" s="142">
        <v>4808280</v>
      </c>
      <c r="K37" s="143">
        <f t="shared" si="5"/>
        <v>103457635</v>
      </c>
      <c r="L37" s="144">
        <f t="shared" si="2"/>
        <v>0.85879451795669071</v>
      </c>
    </row>
    <row r="38" spans="1:12" ht="14.25" customHeight="1" x14ac:dyDescent="0.25">
      <c r="A38" s="145"/>
      <c r="B38" s="141" t="s">
        <v>450</v>
      </c>
      <c r="C38" s="142">
        <v>239579094.59999999</v>
      </c>
      <c r="D38" s="142">
        <v>9462573.0949999988</v>
      </c>
      <c r="E38" s="142">
        <v>202496359.90000001</v>
      </c>
      <c r="F38" s="142">
        <v>45323814</v>
      </c>
      <c r="G38" s="142">
        <f t="shared" si="4"/>
        <v>257282746.995</v>
      </c>
      <c r="H38" s="142">
        <v>5640704</v>
      </c>
      <c r="I38" s="142">
        <v>149547166</v>
      </c>
      <c r="J38" s="142">
        <v>39333280</v>
      </c>
      <c r="K38" s="143">
        <f t="shared" si="5"/>
        <v>194521150</v>
      </c>
      <c r="L38" s="144">
        <f t="shared" si="2"/>
        <v>0.75605983017501088</v>
      </c>
    </row>
    <row r="39" spans="1:12" x14ac:dyDescent="0.25">
      <c r="A39" s="145"/>
      <c r="B39" s="141" t="s">
        <v>451</v>
      </c>
      <c r="C39" s="142">
        <v>533351379</v>
      </c>
      <c r="D39" s="142"/>
      <c r="E39" s="142">
        <v>595681097</v>
      </c>
      <c r="F39" s="142">
        <v>81212</v>
      </c>
      <c r="G39" s="142">
        <f t="shared" si="4"/>
        <v>595762309</v>
      </c>
      <c r="H39" s="142"/>
      <c r="I39" s="142">
        <v>413946266</v>
      </c>
      <c r="J39" s="142">
        <v>81212</v>
      </c>
      <c r="K39" s="143">
        <f t="shared" si="5"/>
        <v>414027478</v>
      </c>
      <c r="L39" s="144">
        <f t="shared" si="2"/>
        <v>0.69495413144707685</v>
      </c>
    </row>
    <row r="40" spans="1:12" x14ac:dyDescent="0.25">
      <c r="A40" s="145"/>
      <c r="B40" s="141" t="s">
        <v>452</v>
      </c>
      <c r="C40" s="142">
        <v>8423021</v>
      </c>
      <c r="D40" s="142"/>
      <c r="E40" s="142">
        <v>3723021</v>
      </c>
      <c r="F40" s="142"/>
      <c r="G40" s="142">
        <f t="shared" si="4"/>
        <v>3723021</v>
      </c>
      <c r="H40" s="142"/>
      <c r="I40" s="142">
        <v>3718136</v>
      </c>
      <c r="J40" s="142"/>
      <c r="K40" s="143">
        <f t="shared" si="5"/>
        <v>3718136</v>
      </c>
      <c r="L40" s="144">
        <f t="shared" si="2"/>
        <v>0.99868789351443354</v>
      </c>
    </row>
    <row r="41" spans="1:12" x14ac:dyDescent="0.25">
      <c r="A41" s="145"/>
      <c r="B41" s="141" t="s">
        <v>453</v>
      </c>
      <c r="C41" s="142">
        <v>58450483</v>
      </c>
      <c r="D41" s="142">
        <v>196000</v>
      </c>
      <c r="E41" s="142">
        <v>153923846.04500002</v>
      </c>
      <c r="F41" s="142">
        <v>6087985</v>
      </c>
      <c r="G41" s="142">
        <f t="shared" si="4"/>
        <v>160207831.04500002</v>
      </c>
      <c r="H41" s="142">
        <v>196000</v>
      </c>
      <c r="I41" s="142">
        <v>43572589</v>
      </c>
      <c r="J41" s="142">
        <v>6087985</v>
      </c>
      <c r="K41" s="143">
        <f t="shared" si="5"/>
        <v>49856574</v>
      </c>
      <c r="L41" s="144">
        <f t="shared" si="2"/>
        <v>0.31119935695275736</v>
      </c>
    </row>
    <row r="42" spans="1:12" x14ac:dyDescent="0.25">
      <c r="A42" s="145"/>
      <c r="B42" s="141" t="s">
        <v>454</v>
      </c>
      <c r="C42" s="142">
        <v>125595501</v>
      </c>
      <c r="D42" s="142">
        <v>2871279.2199999997</v>
      </c>
      <c r="E42" s="142">
        <v>105352890</v>
      </c>
      <c r="F42" s="142">
        <v>15583217</v>
      </c>
      <c r="G42" s="142">
        <f t="shared" si="4"/>
        <v>123807386.22</v>
      </c>
      <c r="H42" s="142">
        <v>948234</v>
      </c>
      <c r="I42" s="142">
        <v>63689478</v>
      </c>
      <c r="J42" s="142">
        <v>12447582</v>
      </c>
      <c r="K42" s="143">
        <f t="shared" si="5"/>
        <v>77085294</v>
      </c>
      <c r="L42" s="144">
        <f t="shared" si="2"/>
        <v>0.62262273967259918</v>
      </c>
    </row>
    <row r="43" spans="1:12" x14ac:dyDescent="0.25">
      <c r="A43" s="145"/>
      <c r="B43" s="141" t="s">
        <v>455</v>
      </c>
      <c r="C43" s="142">
        <v>116495162</v>
      </c>
      <c r="D43" s="142">
        <v>319339</v>
      </c>
      <c r="E43" s="142">
        <v>19690489</v>
      </c>
      <c r="F43" s="142">
        <v>97995026</v>
      </c>
      <c r="G43" s="142">
        <f t="shared" si="4"/>
        <v>118004854</v>
      </c>
      <c r="H43" s="142">
        <v>319339</v>
      </c>
      <c r="I43" s="142">
        <v>8116156</v>
      </c>
      <c r="J43" s="142">
        <v>66913034</v>
      </c>
      <c r="K43" s="143">
        <f t="shared" si="5"/>
        <v>75348529</v>
      </c>
      <c r="L43" s="144">
        <f t="shared" si="2"/>
        <v>0.63852059000895001</v>
      </c>
    </row>
    <row r="44" spans="1:12" x14ac:dyDescent="0.25">
      <c r="A44" s="145"/>
      <c r="B44" s="141" t="s">
        <v>456</v>
      </c>
      <c r="C44" s="142">
        <v>8812141</v>
      </c>
      <c r="D44" s="142"/>
      <c r="E44" s="142">
        <v>5268831</v>
      </c>
      <c r="F44" s="142">
        <v>916452</v>
      </c>
      <c r="G44" s="142">
        <f t="shared" si="4"/>
        <v>6185283</v>
      </c>
      <c r="H44" s="142"/>
      <c r="I44" s="142">
        <v>1337767</v>
      </c>
      <c r="J44" s="142">
        <v>713115</v>
      </c>
      <c r="K44" s="143">
        <f t="shared" si="5"/>
        <v>2050882</v>
      </c>
      <c r="L44" s="144">
        <f t="shared" si="2"/>
        <v>0.33157448090895758</v>
      </c>
    </row>
    <row r="45" spans="1:12" x14ac:dyDescent="0.25">
      <c r="A45" s="145"/>
      <c r="B45" s="141" t="s">
        <v>457</v>
      </c>
      <c r="C45" s="142">
        <v>417956040.36199999</v>
      </c>
      <c r="D45" s="142">
        <v>24359489.149999999</v>
      </c>
      <c r="E45" s="142">
        <v>320031815.11199999</v>
      </c>
      <c r="F45" s="142">
        <v>96996035</v>
      </c>
      <c r="G45" s="142">
        <f t="shared" si="4"/>
        <v>441387339.26199996</v>
      </c>
      <c r="H45" s="142">
        <v>19224784</v>
      </c>
      <c r="I45" s="142">
        <v>248585975.15000001</v>
      </c>
      <c r="J45" s="142">
        <v>89304238</v>
      </c>
      <c r="K45" s="143">
        <f t="shared" si="5"/>
        <v>357114997.14999998</v>
      </c>
      <c r="L45" s="144">
        <f t="shared" si="2"/>
        <v>0.80907394794580334</v>
      </c>
    </row>
    <row r="46" spans="1:12" x14ac:dyDescent="0.25">
      <c r="A46" s="145"/>
      <c r="B46" s="141" t="s">
        <v>458</v>
      </c>
      <c r="C46" s="142">
        <v>162379993.00999999</v>
      </c>
      <c r="D46" s="142">
        <v>3394140.7250000001</v>
      </c>
      <c r="E46" s="142">
        <v>134975712.34999999</v>
      </c>
      <c r="F46" s="142">
        <v>13946046</v>
      </c>
      <c r="G46" s="142">
        <f t="shared" si="4"/>
        <v>152315899.07499999</v>
      </c>
      <c r="H46" s="142">
        <v>1256590</v>
      </c>
      <c r="I46" s="142">
        <v>99103667.439999998</v>
      </c>
      <c r="J46" s="142">
        <v>9945105</v>
      </c>
      <c r="K46" s="143">
        <f t="shared" si="5"/>
        <v>110305362.44</v>
      </c>
      <c r="L46" s="144">
        <f t="shared" si="2"/>
        <v>0.72418810583710569</v>
      </c>
    </row>
    <row r="47" spans="1:12" x14ac:dyDescent="0.25">
      <c r="A47" s="145"/>
      <c r="B47" s="141" t="s">
        <v>459</v>
      </c>
      <c r="C47" s="142">
        <v>168919543.80000001</v>
      </c>
      <c r="D47" s="142">
        <v>4682517.8</v>
      </c>
      <c r="E47" s="142">
        <v>149460646</v>
      </c>
      <c r="F47" s="142">
        <v>13095869</v>
      </c>
      <c r="G47" s="142">
        <f t="shared" si="4"/>
        <v>167239032.80000001</v>
      </c>
      <c r="H47" s="142">
        <v>3834544</v>
      </c>
      <c r="I47" s="142">
        <v>107049051</v>
      </c>
      <c r="J47" s="142">
        <v>9947707</v>
      </c>
      <c r="K47" s="143">
        <f t="shared" si="5"/>
        <v>120831302</v>
      </c>
      <c r="L47" s="144">
        <f t="shared" si="2"/>
        <v>0.72250658220740438</v>
      </c>
    </row>
    <row r="48" spans="1:12" x14ac:dyDescent="0.25">
      <c r="A48" s="145"/>
      <c r="B48" s="141" t="s">
        <v>460</v>
      </c>
      <c r="C48" s="142">
        <v>90834187</v>
      </c>
      <c r="D48" s="142"/>
      <c r="E48" s="142">
        <v>25911427</v>
      </c>
      <c r="F48" s="142">
        <v>67478395</v>
      </c>
      <c r="G48" s="142">
        <f t="shared" si="4"/>
        <v>93389822</v>
      </c>
      <c r="H48" s="142"/>
      <c r="I48" s="142">
        <v>22776427</v>
      </c>
      <c r="J48" s="142">
        <v>66929906</v>
      </c>
      <c r="K48" s="143">
        <f t="shared" si="5"/>
        <v>89706333</v>
      </c>
      <c r="L48" s="144">
        <f t="shared" si="2"/>
        <v>0.96055791818513159</v>
      </c>
    </row>
    <row r="49" spans="1:12" x14ac:dyDescent="0.25">
      <c r="A49" s="145"/>
      <c r="B49" s="141" t="s">
        <v>461</v>
      </c>
      <c r="C49" s="142">
        <v>399224</v>
      </c>
      <c r="D49" s="142"/>
      <c r="E49" s="142">
        <v>399224</v>
      </c>
      <c r="F49" s="142"/>
      <c r="G49" s="142">
        <f t="shared" si="4"/>
        <v>399224</v>
      </c>
      <c r="H49" s="142"/>
      <c r="I49" s="142">
        <v>0</v>
      </c>
      <c r="J49" s="142"/>
      <c r="K49" s="143">
        <f t="shared" si="5"/>
        <v>0</v>
      </c>
      <c r="L49" s="144">
        <f t="shared" si="2"/>
        <v>0</v>
      </c>
    </row>
    <row r="50" spans="1:12" x14ac:dyDescent="0.25">
      <c r="A50" s="145"/>
      <c r="B50" s="141" t="s">
        <v>462</v>
      </c>
      <c r="C50" s="142">
        <v>330052128.89999998</v>
      </c>
      <c r="D50" s="142">
        <v>103037030.90000001</v>
      </c>
      <c r="E50" s="142">
        <v>191411690</v>
      </c>
      <c r="F50" s="142">
        <v>29486045</v>
      </c>
      <c r="G50" s="142">
        <f t="shared" si="4"/>
        <v>323934765.89999998</v>
      </c>
      <c r="H50" s="142">
        <v>82988224</v>
      </c>
      <c r="I50" s="142">
        <v>114136932.88</v>
      </c>
      <c r="J50" s="142">
        <v>24043660</v>
      </c>
      <c r="K50" s="143">
        <f t="shared" si="5"/>
        <v>221168816.88</v>
      </c>
      <c r="L50" s="144">
        <f t="shared" si="2"/>
        <v>0.68275727140777398</v>
      </c>
    </row>
    <row r="51" spans="1:12" x14ac:dyDescent="0.25">
      <c r="A51" s="145"/>
      <c r="B51" s="141" t="s">
        <v>463</v>
      </c>
      <c r="C51" s="142">
        <v>501361480.02499998</v>
      </c>
      <c r="D51" s="142">
        <v>29947455</v>
      </c>
      <c r="E51" s="142">
        <v>382457092.02499998</v>
      </c>
      <c r="F51" s="142">
        <v>127362343</v>
      </c>
      <c r="G51" s="142">
        <f t="shared" si="4"/>
        <v>539766890.02499998</v>
      </c>
      <c r="H51" s="142">
        <v>29669887</v>
      </c>
      <c r="I51" s="142">
        <v>183811879</v>
      </c>
      <c r="J51" s="142">
        <v>125533225</v>
      </c>
      <c r="K51" s="143">
        <f t="shared" si="5"/>
        <v>339014991</v>
      </c>
      <c r="L51" s="144">
        <f t="shared" si="2"/>
        <v>0.62807667025352021</v>
      </c>
    </row>
    <row r="52" spans="1:12" x14ac:dyDescent="0.25">
      <c r="A52" s="145"/>
      <c r="B52" s="141" t="s">
        <v>464</v>
      </c>
      <c r="C52" s="142">
        <v>523008728.17439997</v>
      </c>
      <c r="D52" s="142">
        <v>78915836.5</v>
      </c>
      <c r="E52" s="142">
        <v>384053036.67439997</v>
      </c>
      <c r="F52" s="142">
        <v>67223261</v>
      </c>
      <c r="G52" s="142">
        <f t="shared" si="4"/>
        <v>530192134.17439997</v>
      </c>
      <c r="H52" s="142">
        <v>68111344</v>
      </c>
      <c r="I52" s="142">
        <v>241342525</v>
      </c>
      <c r="J52" s="142">
        <v>57153071</v>
      </c>
      <c r="K52" s="143">
        <f t="shared" si="5"/>
        <v>366606940</v>
      </c>
      <c r="L52" s="144">
        <f t="shared" si="2"/>
        <v>0.69146054113169719</v>
      </c>
    </row>
    <row r="53" spans="1:12" x14ac:dyDescent="0.25">
      <c r="A53" s="145"/>
      <c r="B53" s="141" t="s">
        <v>465</v>
      </c>
      <c r="C53" s="142">
        <v>392866488.19499999</v>
      </c>
      <c r="D53" s="142">
        <v>12197193.859999998</v>
      </c>
      <c r="E53" s="142">
        <v>228108392.84999996</v>
      </c>
      <c r="F53" s="142">
        <v>181200531</v>
      </c>
      <c r="G53" s="142">
        <f t="shared" si="4"/>
        <v>421506117.70999992</v>
      </c>
      <c r="H53" s="142">
        <v>5877569</v>
      </c>
      <c r="I53" s="142">
        <v>169604357</v>
      </c>
      <c r="J53" s="142">
        <v>169035591</v>
      </c>
      <c r="K53" s="143">
        <f t="shared" si="5"/>
        <v>344517517</v>
      </c>
      <c r="L53" s="144">
        <f t="shared" si="2"/>
        <v>0.81734879406194338</v>
      </c>
    </row>
    <row r="54" spans="1:12" x14ac:dyDescent="0.25">
      <c r="A54" s="145"/>
      <c r="B54" s="141" t="s">
        <v>466</v>
      </c>
      <c r="C54" s="142">
        <v>82205521</v>
      </c>
      <c r="D54" s="142">
        <v>107781</v>
      </c>
      <c r="E54" s="142">
        <v>94722405</v>
      </c>
      <c r="F54" s="142">
        <v>7178158</v>
      </c>
      <c r="G54" s="142">
        <f t="shared" si="4"/>
        <v>102008344</v>
      </c>
      <c r="H54" s="142">
        <v>27500</v>
      </c>
      <c r="I54" s="142">
        <v>60661630</v>
      </c>
      <c r="J54" s="142">
        <v>5648070</v>
      </c>
      <c r="K54" s="143">
        <f t="shared" si="5"/>
        <v>66337200</v>
      </c>
      <c r="L54" s="144">
        <f t="shared" si="2"/>
        <v>0.65031150785076952</v>
      </c>
    </row>
    <row r="55" spans="1:12" x14ac:dyDescent="0.25">
      <c r="A55" s="145"/>
      <c r="B55" s="141" t="s">
        <v>467</v>
      </c>
      <c r="C55" s="142">
        <v>267876592.03839996</v>
      </c>
      <c r="D55" s="142">
        <v>6749325.8200000003</v>
      </c>
      <c r="E55" s="142">
        <v>223098502.01839995</v>
      </c>
      <c r="F55" s="142">
        <v>57313270</v>
      </c>
      <c r="G55" s="142">
        <f t="shared" si="4"/>
        <v>287161097.83839995</v>
      </c>
      <c r="H55" s="142">
        <v>2123950</v>
      </c>
      <c r="I55" s="142">
        <v>168206983.12</v>
      </c>
      <c r="J55" s="142">
        <v>48564810</v>
      </c>
      <c r="K55" s="143">
        <f t="shared" si="5"/>
        <v>218895743.12</v>
      </c>
      <c r="L55" s="144">
        <f t="shared" si="2"/>
        <v>0.76227506012386015</v>
      </c>
    </row>
    <row r="56" spans="1:12" x14ac:dyDescent="0.25">
      <c r="A56" s="145"/>
      <c r="B56" s="141" t="s">
        <v>468</v>
      </c>
      <c r="C56" s="142">
        <v>565733048.85780001</v>
      </c>
      <c r="D56" s="142">
        <v>14321415.630000001</v>
      </c>
      <c r="E56" s="142">
        <v>472606561.87279999</v>
      </c>
      <c r="F56" s="142">
        <v>128894116</v>
      </c>
      <c r="G56" s="142">
        <f t="shared" si="4"/>
        <v>615822093.50279999</v>
      </c>
      <c r="H56" s="142">
        <v>10579915</v>
      </c>
      <c r="I56" s="142">
        <v>381412854.39999998</v>
      </c>
      <c r="J56" s="142">
        <v>116552978</v>
      </c>
      <c r="K56" s="143">
        <f t="shared" si="5"/>
        <v>508545747.39999998</v>
      </c>
      <c r="L56" s="144">
        <f t="shared" si="2"/>
        <v>0.82579977685988581</v>
      </c>
    </row>
    <row r="57" spans="1:12" x14ac:dyDescent="0.25">
      <c r="A57" s="145"/>
      <c r="B57" s="141" t="s">
        <v>469</v>
      </c>
      <c r="C57" s="142">
        <v>151131644.56080002</v>
      </c>
      <c r="D57" s="142">
        <v>34706447.420000002</v>
      </c>
      <c r="E57" s="142">
        <v>151931772.56080002</v>
      </c>
      <c r="F57" s="142">
        <v>32898683</v>
      </c>
      <c r="G57" s="142">
        <f t="shared" si="4"/>
        <v>219536902.98080003</v>
      </c>
      <c r="H57" s="142">
        <v>17714157</v>
      </c>
      <c r="I57" s="142">
        <v>94164324</v>
      </c>
      <c r="J57" s="142">
        <v>17163189</v>
      </c>
      <c r="K57" s="143">
        <f t="shared" si="5"/>
        <v>129041670</v>
      </c>
      <c r="L57" s="144">
        <f t="shared" si="2"/>
        <v>0.58779033614811249</v>
      </c>
    </row>
    <row r="58" spans="1:12" x14ac:dyDescent="0.25">
      <c r="A58" s="145"/>
      <c r="B58" s="141" t="s">
        <v>470</v>
      </c>
      <c r="C58" s="142">
        <v>42192083</v>
      </c>
      <c r="D58" s="142">
        <v>78635</v>
      </c>
      <c r="E58" s="142">
        <v>28548920</v>
      </c>
      <c r="F58" s="142">
        <v>16768792</v>
      </c>
      <c r="G58" s="142">
        <f t="shared" si="4"/>
        <v>45396347</v>
      </c>
      <c r="H58" s="142">
        <v>77656</v>
      </c>
      <c r="I58" s="142">
        <v>17318778</v>
      </c>
      <c r="J58" s="142">
        <v>14216677</v>
      </c>
      <c r="K58" s="143">
        <f t="shared" si="5"/>
        <v>31613111</v>
      </c>
      <c r="L58" s="144">
        <f t="shared" si="2"/>
        <v>0.69638006335619917</v>
      </c>
    </row>
    <row r="59" spans="1:12" x14ac:dyDescent="0.25">
      <c r="A59" s="145"/>
      <c r="B59" s="141" t="s">
        <v>471</v>
      </c>
      <c r="C59" s="142">
        <v>832613231.56980014</v>
      </c>
      <c r="D59" s="142">
        <v>153683977.45500001</v>
      </c>
      <c r="E59" s="142">
        <v>821843362.54980004</v>
      </c>
      <c r="F59" s="142">
        <v>341860780</v>
      </c>
      <c r="G59" s="142">
        <f t="shared" si="4"/>
        <v>1317388120.0048001</v>
      </c>
      <c r="H59" s="142">
        <v>78494701</v>
      </c>
      <c r="I59" s="142">
        <v>588714310.28999996</v>
      </c>
      <c r="J59" s="142">
        <v>316013717</v>
      </c>
      <c r="K59" s="143">
        <f t="shared" si="5"/>
        <v>983222728.28999996</v>
      </c>
      <c r="L59" s="144">
        <f t="shared" si="2"/>
        <v>0.74634248886836585</v>
      </c>
    </row>
    <row r="60" spans="1:12" x14ac:dyDescent="0.25">
      <c r="A60" s="145"/>
      <c r="B60" s="141" t="s">
        <v>472</v>
      </c>
      <c r="C60" s="142">
        <v>307307628.27999997</v>
      </c>
      <c r="D60" s="142">
        <v>5188624.3550000004</v>
      </c>
      <c r="E60" s="142">
        <v>189935598.5</v>
      </c>
      <c r="F60" s="142">
        <v>115834319</v>
      </c>
      <c r="G60" s="142">
        <f t="shared" si="4"/>
        <v>310958541.85500002</v>
      </c>
      <c r="H60" s="142">
        <v>3888210</v>
      </c>
      <c r="I60" s="142">
        <v>156459361</v>
      </c>
      <c r="J60" s="142">
        <v>114241924</v>
      </c>
      <c r="K60" s="143">
        <f t="shared" si="5"/>
        <v>274589495</v>
      </c>
      <c r="L60" s="144">
        <f t="shared" si="2"/>
        <v>0.88304213597721681</v>
      </c>
    </row>
    <row r="61" spans="1:12" x14ac:dyDescent="0.25">
      <c r="A61" s="145"/>
      <c r="B61" s="141" t="s">
        <v>473</v>
      </c>
      <c r="C61" s="142">
        <v>243564301.19999999</v>
      </c>
      <c r="D61" s="142">
        <v>4790952</v>
      </c>
      <c r="E61" s="142">
        <v>163002017.19999999</v>
      </c>
      <c r="F61" s="142">
        <v>63944833</v>
      </c>
      <c r="G61" s="142">
        <f t="shared" si="4"/>
        <v>231737802.19999999</v>
      </c>
      <c r="H61" s="142">
        <v>1306162</v>
      </c>
      <c r="I61" s="142">
        <v>143353398</v>
      </c>
      <c r="J61" s="142">
        <v>61737280</v>
      </c>
      <c r="K61" s="143">
        <f t="shared" si="5"/>
        <v>206396840</v>
      </c>
      <c r="L61" s="144">
        <f t="shared" si="2"/>
        <v>0.89064812922438263</v>
      </c>
    </row>
    <row r="62" spans="1:12" x14ac:dyDescent="0.25">
      <c r="A62" s="145"/>
      <c r="B62" s="141" t="s">
        <v>474</v>
      </c>
      <c r="C62" s="142">
        <v>542410262</v>
      </c>
      <c r="D62" s="142">
        <v>126269006</v>
      </c>
      <c r="E62" s="142">
        <v>778039603</v>
      </c>
      <c r="F62" s="142">
        <v>82481110</v>
      </c>
      <c r="G62" s="142">
        <f t="shared" si="4"/>
        <v>986789719</v>
      </c>
      <c r="H62" s="142">
        <v>74045109</v>
      </c>
      <c r="I62" s="142">
        <v>468043295</v>
      </c>
      <c r="J62" s="142">
        <v>70170536</v>
      </c>
      <c r="K62" s="143">
        <f t="shared" si="5"/>
        <v>612258940</v>
      </c>
      <c r="L62" s="144">
        <f t="shared" si="2"/>
        <v>0.6204553292473044</v>
      </c>
    </row>
    <row r="63" spans="1:12" x14ac:dyDescent="0.25">
      <c r="A63" s="145"/>
      <c r="B63" s="141" t="s">
        <v>475</v>
      </c>
      <c r="C63" s="142">
        <v>2780026130.9856</v>
      </c>
      <c r="D63" s="142">
        <v>2656260850.1999998</v>
      </c>
      <c r="E63" s="142">
        <v>1274728320.1599998</v>
      </c>
      <c r="F63" s="142">
        <v>165817707</v>
      </c>
      <c r="G63" s="142">
        <f t="shared" si="4"/>
        <v>4096806877.3599997</v>
      </c>
      <c r="H63" s="142">
        <v>1599362924</v>
      </c>
      <c r="I63" s="142">
        <v>767592376</v>
      </c>
      <c r="J63" s="142">
        <v>123155154</v>
      </c>
      <c r="K63" s="143">
        <f t="shared" si="5"/>
        <v>2490110454</v>
      </c>
      <c r="L63" s="144">
        <f t="shared" si="2"/>
        <v>0.60781738767355276</v>
      </c>
    </row>
    <row r="64" spans="1:12" x14ac:dyDescent="0.25">
      <c r="A64" s="145"/>
      <c r="B64" s="152" t="s">
        <v>476</v>
      </c>
      <c r="C64" s="142">
        <v>1762875062.5163999</v>
      </c>
      <c r="D64" s="142">
        <v>1064977394.9382</v>
      </c>
      <c r="E64" s="142">
        <v>941724886.28639996</v>
      </c>
      <c r="F64" s="142">
        <v>30369726</v>
      </c>
      <c r="G64" s="142">
        <f t="shared" si="4"/>
        <v>2037072007.2245998</v>
      </c>
      <c r="H64" s="142">
        <v>634468198</v>
      </c>
      <c r="I64" s="142">
        <v>474130033</v>
      </c>
      <c r="J64" s="142">
        <v>21319691</v>
      </c>
      <c r="K64" s="143">
        <f t="shared" si="5"/>
        <v>1129917922</v>
      </c>
      <c r="L64" s="144">
        <f t="shared" si="2"/>
        <v>0.5546774576414959</v>
      </c>
    </row>
    <row r="65" spans="1:12" x14ac:dyDescent="0.25">
      <c r="A65" s="145"/>
      <c r="B65" s="152" t="s">
        <v>477</v>
      </c>
      <c r="C65" s="142">
        <v>5968469</v>
      </c>
      <c r="D65" s="142"/>
      <c r="E65" s="142">
        <v>1578405</v>
      </c>
      <c r="F65" s="142">
        <v>0</v>
      </c>
      <c r="G65" s="142">
        <f t="shared" si="4"/>
        <v>1578405</v>
      </c>
      <c r="H65" s="142"/>
      <c r="I65" s="142">
        <v>0</v>
      </c>
      <c r="J65" s="142">
        <v>0</v>
      </c>
      <c r="K65" s="143">
        <f t="shared" si="5"/>
        <v>0</v>
      </c>
      <c r="L65" s="144">
        <f t="shared" si="2"/>
        <v>0</v>
      </c>
    </row>
    <row r="66" spans="1:12" x14ac:dyDescent="0.25">
      <c r="A66" s="145"/>
      <c r="B66" s="152" t="s">
        <v>478</v>
      </c>
      <c r="C66" s="142">
        <v>56000000</v>
      </c>
      <c r="D66" s="142"/>
      <c r="E66" s="142"/>
      <c r="F66" s="142">
        <v>58300000</v>
      </c>
      <c r="G66" s="142">
        <f t="shared" si="4"/>
        <v>58300000</v>
      </c>
      <c r="H66" s="142"/>
      <c r="I66" s="142"/>
      <c r="J66" s="142">
        <v>55723750</v>
      </c>
      <c r="K66" s="143">
        <f t="shared" si="5"/>
        <v>55723750</v>
      </c>
      <c r="L66" s="144">
        <f t="shared" si="2"/>
        <v>0.95581046312178386</v>
      </c>
    </row>
    <row r="67" spans="1:12" x14ac:dyDescent="0.25">
      <c r="A67" s="145"/>
      <c r="B67" s="152" t="s">
        <v>479</v>
      </c>
      <c r="C67" s="142">
        <v>32406294</v>
      </c>
      <c r="D67" s="142"/>
      <c r="E67" s="142">
        <v>23894462</v>
      </c>
      <c r="F67" s="142">
        <v>1164928</v>
      </c>
      <c r="G67" s="142">
        <f t="shared" si="4"/>
        <v>25059390</v>
      </c>
      <c r="H67" s="142"/>
      <c r="I67" s="142">
        <v>6452412</v>
      </c>
      <c r="J67" s="142">
        <v>978371</v>
      </c>
      <c r="K67" s="143">
        <f t="shared" si="5"/>
        <v>7430783</v>
      </c>
      <c r="L67" s="144">
        <f t="shared" si="2"/>
        <v>0.29652689071840932</v>
      </c>
    </row>
    <row r="68" spans="1:12" x14ac:dyDescent="0.25">
      <c r="A68" s="145"/>
      <c r="B68" s="152" t="s">
        <v>480</v>
      </c>
      <c r="C68" s="142">
        <v>9432461</v>
      </c>
      <c r="D68" s="142">
        <v>3580234</v>
      </c>
      <c r="E68" s="142">
        <v>15531441</v>
      </c>
      <c r="F68" s="142">
        <v>1542500</v>
      </c>
      <c r="G68" s="142">
        <f t="shared" si="4"/>
        <v>20654175</v>
      </c>
      <c r="H68" s="142">
        <v>1540034</v>
      </c>
      <c r="I68" s="142">
        <v>6415435</v>
      </c>
      <c r="J68" s="142">
        <v>99463</v>
      </c>
      <c r="K68" s="143">
        <f t="shared" si="5"/>
        <v>8054932</v>
      </c>
      <c r="L68" s="144">
        <f t="shared" si="2"/>
        <v>0.38999049828908683</v>
      </c>
    </row>
    <row r="69" spans="1:12" x14ac:dyDescent="0.25">
      <c r="A69" s="146"/>
      <c r="B69" s="152" t="s">
        <v>481</v>
      </c>
      <c r="C69" s="142">
        <v>999185490.41680002</v>
      </c>
      <c r="D69" s="142">
        <v>180234723.82499999</v>
      </c>
      <c r="E69" s="142">
        <v>1153025413.0368001</v>
      </c>
      <c r="F69" s="142">
        <v>101323803</v>
      </c>
      <c r="G69" s="142">
        <f t="shared" si="4"/>
        <v>1434583939.8618002</v>
      </c>
      <c r="H69" s="142">
        <v>100237674</v>
      </c>
      <c r="I69" s="142">
        <v>799291663</v>
      </c>
      <c r="J69" s="142">
        <v>83173264</v>
      </c>
      <c r="K69" s="143">
        <f t="shared" si="5"/>
        <v>982702601</v>
      </c>
      <c r="L69" s="144">
        <f t="shared" si="2"/>
        <v>0.68500878456416292</v>
      </c>
    </row>
    <row r="70" spans="1:12" ht="14.25" customHeight="1" x14ac:dyDescent="0.25">
      <c r="A70" s="273" t="s">
        <v>482</v>
      </c>
      <c r="B70" s="274"/>
      <c r="C70" s="149">
        <f>SUM(C34:C69)</f>
        <v>14764544188.096996</v>
      </c>
      <c r="D70" s="149">
        <f t="shared" ref="D70:K70" si="6">SUM(D34:D69)</f>
        <v>4537200318.8931999</v>
      </c>
      <c r="E70" s="149">
        <f t="shared" si="6"/>
        <v>11421805208.666401</v>
      </c>
      <c r="F70" s="149">
        <f t="shared" si="6"/>
        <v>2049227948</v>
      </c>
      <c r="G70" s="149">
        <f t="shared" si="6"/>
        <v>18008233475.559597</v>
      </c>
      <c r="H70" s="149">
        <f t="shared" si="6"/>
        <v>2757119635</v>
      </c>
      <c r="I70" s="149">
        <f t="shared" si="6"/>
        <v>7408512069.6199999</v>
      </c>
      <c r="J70" s="149">
        <f t="shared" si="6"/>
        <v>1805015169</v>
      </c>
      <c r="K70" s="153">
        <f t="shared" si="6"/>
        <v>11970646873.619999</v>
      </c>
      <c r="L70" s="150">
        <f t="shared" si="2"/>
        <v>0.66473187888563934</v>
      </c>
    </row>
    <row r="71" spans="1:12" ht="17.25" customHeight="1" x14ac:dyDescent="0.25">
      <c r="A71" s="140" t="s">
        <v>483</v>
      </c>
      <c r="B71" s="152" t="s">
        <v>484</v>
      </c>
      <c r="C71" s="142">
        <v>2314736359</v>
      </c>
      <c r="D71" s="142"/>
      <c r="E71" s="142"/>
      <c r="F71" s="142">
        <v>2604736359</v>
      </c>
      <c r="G71" s="142">
        <f>+D71+E71+F71</f>
        <v>2604736359</v>
      </c>
      <c r="H71" s="142"/>
      <c r="I71" s="142"/>
      <c r="J71" s="142">
        <v>2504564402</v>
      </c>
      <c r="K71" s="143">
        <f>+H71+I71+J71</f>
        <v>2504564402</v>
      </c>
      <c r="L71" s="144">
        <f t="shared" si="2"/>
        <v>0.96154238157198468</v>
      </c>
    </row>
    <row r="72" spans="1:12" x14ac:dyDescent="0.25">
      <c r="A72" s="145"/>
      <c r="B72" s="152" t="s">
        <v>485</v>
      </c>
      <c r="C72" s="142">
        <v>3485696168</v>
      </c>
      <c r="D72" s="142"/>
      <c r="E72" s="142"/>
      <c r="F72" s="142">
        <v>3284691837</v>
      </c>
      <c r="G72" s="142">
        <f>+D72+E72+F72</f>
        <v>3284691837</v>
      </c>
      <c r="H72" s="142"/>
      <c r="I72" s="142"/>
      <c r="J72" s="142">
        <v>3284683681</v>
      </c>
      <c r="K72" s="143">
        <f>+H72+I72+J72</f>
        <v>3284683681</v>
      </c>
      <c r="L72" s="144">
        <f t="shared" ref="L72:L135" si="7">+K72/G72</f>
        <v>0.99999751696646</v>
      </c>
    </row>
    <row r="73" spans="1:12" x14ac:dyDescent="0.25">
      <c r="A73" s="145"/>
      <c r="B73" s="152" t="s">
        <v>486</v>
      </c>
      <c r="C73" s="142">
        <v>76810541</v>
      </c>
      <c r="D73" s="142"/>
      <c r="E73" s="142">
        <v>1810541</v>
      </c>
      <c r="F73" s="142">
        <v>77304331</v>
      </c>
      <c r="G73" s="142">
        <f>+D73+E73+F73</f>
        <v>79114872</v>
      </c>
      <c r="H73" s="142"/>
      <c r="I73" s="142">
        <v>0</v>
      </c>
      <c r="J73" s="142">
        <v>77304331</v>
      </c>
      <c r="K73" s="143">
        <f>+H73+I73+J73</f>
        <v>77304331</v>
      </c>
      <c r="L73" s="144">
        <f t="shared" si="7"/>
        <v>0.9771150359694698</v>
      </c>
    </row>
    <row r="74" spans="1:12" ht="15.75" customHeight="1" x14ac:dyDescent="0.25">
      <c r="A74" s="147" t="s">
        <v>487</v>
      </c>
      <c r="B74" s="148"/>
      <c r="C74" s="149">
        <f>SUM(C71:C73)</f>
        <v>5877243068</v>
      </c>
      <c r="D74" s="149">
        <f t="shared" ref="D74:K74" si="8">SUM(D71:D73)</f>
        <v>0</v>
      </c>
      <c r="E74" s="149">
        <f t="shared" si="8"/>
        <v>1810541</v>
      </c>
      <c r="F74" s="149">
        <f t="shared" si="8"/>
        <v>5966732527</v>
      </c>
      <c r="G74" s="149">
        <f t="shared" si="8"/>
        <v>5968543068</v>
      </c>
      <c r="H74" s="149">
        <f t="shared" si="8"/>
        <v>0</v>
      </c>
      <c r="I74" s="149">
        <f t="shared" si="8"/>
        <v>0</v>
      </c>
      <c r="J74" s="149">
        <f t="shared" si="8"/>
        <v>5866552414</v>
      </c>
      <c r="K74" s="149">
        <f t="shared" si="8"/>
        <v>5866552414</v>
      </c>
      <c r="L74" s="150">
        <f t="shared" si="7"/>
        <v>0.98291196815738546</v>
      </c>
    </row>
    <row r="75" spans="1:12" x14ac:dyDescent="0.25">
      <c r="A75" s="140" t="s">
        <v>488</v>
      </c>
      <c r="B75" s="141" t="s">
        <v>489</v>
      </c>
      <c r="C75" s="142">
        <v>1121953851</v>
      </c>
      <c r="D75" s="142"/>
      <c r="E75" s="142">
        <v>955007254</v>
      </c>
      <c r="F75" s="142">
        <v>111746597</v>
      </c>
      <c r="G75" s="142">
        <f>+D75+E75+F75</f>
        <v>1066753851</v>
      </c>
      <c r="H75" s="142"/>
      <c r="I75" s="142">
        <v>936972174</v>
      </c>
      <c r="J75" s="142">
        <v>110042859</v>
      </c>
      <c r="K75" s="143">
        <f>+H75+I75+J75</f>
        <v>1047015033</v>
      </c>
      <c r="L75" s="144">
        <f t="shared" si="7"/>
        <v>0.98149637052493754</v>
      </c>
    </row>
    <row r="76" spans="1:12" x14ac:dyDescent="0.25">
      <c r="A76" s="145"/>
      <c r="B76" s="141" t="s">
        <v>490</v>
      </c>
      <c r="C76" s="142">
        <v>899608223</v>
      </c>
      <c r="D76" s="142">
        <v>68200623</v>
      </c>
      <c r="E76" s="142">
        <v>1459008205</v>
      </c>
      <c r="F76" s="142">
        <v>6756016</v>
      </c>
      <c r="G76" s="142">
        <f>+D76+E76+F76</f>
        <v>1533964844</v>
      </c>
      <c r="H76" s="142">
        <v>68085756</v>
      </c>
      <c r="I76" s="142">
        <v>1454219765</v>
      </c>
      <c r="J76" s="142">
        <v>6595000</v>
      </c>
      <c r="K76" s="143">
        <f>+H76+I76+J76</f>
        <v>1528900521</v>
      </c>
      <c r="L76" s="144">
        <f t="shared" si="7"/>
        <v>0.99669854037411043</v>
      </c>
    </row>
    <row r="77" spans="1:12" x14ac:dyDescent="0.25">
      <c r="A77" s="147" t="s">
        <v>491</v>
      </c>
      <c r="B77" s="148"/>
      <c r="C77" s="149">
        <f t="shared" ref="C77:K77" si="9">SUM(C75:C76)</f>
        <v>2021562074</v>
      </c>
      <c r="D77" s="149">
        <f t="shared" si="9"/>
        <v>68200623</v>
      </c>
      <c r="E77" s="149">
        <f t="shared" si="9"/>
        <v>2414015459</v>
      </c>
      <c r="F77" s="149">
        <f t="shared" si="9"/>
        <v>118502613</v>
      </c>
      <c r="G77" s="149">
        <f t="shared" si="9"/>
        <v>2600718695</v>
      </c>
      <c r="H77" s="149">
        <f t="shared" si="9"/>
        <v>68085756</v>
      </c>
      <c r="I77" s="149">
        <f t="shared" si="9"/>
        <v>2391191939</v>
      </c>
      <c r="J77" s="149">
        <f t="shared" si="9"/>
        <v>116637859</v>
      </c>
      <c r="K77" s="149">
        <f t="shared" si="9"/>
        <v>2575915554</v>
      </c>
      <c r="L77" s="150">
        <f t="shared" si="7"/>
        <v>0.99046296662238587</v>
      </c>
    </row>
    <row r="78" spans="1:12" x14ac:dyDescent="0.25">
      <c r="A78" s="140" t="s">
        <v>492</v>
      </c>
      <c r="B78" s="154" t="s">
        <v>493</v>
      </c>
      <c r="C78" s="142">
        <v>9656560</v>
      </c>
      <c r="D78" s="142"/>
      <c r="E78" s="142">
        <v>1656560</v>
      </c>
      <c r="F78" s="142"/>
      <c r="G78" s="142">
        <f t="shared" ref="G78:G90" si="10">+D78+E78+F78</f>
        <v>1656560</v>
      </c>
      <c r="H78" s="142"/>
      <c r="I78" s="142">
        <v>0</v>
      </c>
      <c r="J78" s="142"/>
      <c r="K78" s="143">
        <f t="shared" ref="K78:K90" si="11">+H78+I78+J78</f>
        <v>0</v>
      </c>
      <c r="L78" s="144">
        <f t="shared" si="7"/>
        <v>0</v>
      </c>
    </row>
    <row r="79" spans="1:12" x14ac:dyDescent="0.25">
      <c r="A79" s="145"/>
      <c r="B79" s="154" t="s">
        <v>494</v>
      </c>
      <c r="C79" s="142">
        <v>436529547</v>
      </c>
      <c r="D79" s="142">
        <v>139831814</v>
      </c>
      <c r="E79" s="142">
        <v>196770445</v>
      </c>
      <c r="F79" s="142">
        <v>1300000</v>
      </c>
      <c r="G79" s="142">
        <f t="shared" si="10"/>
        <v>337902259</v>
      </c>
      <c r="H79" s="142">
        <v>109923720</v>
      </c>
      <c r="I79" s="142">
        <v>127370839</v>
      </c>
      <c r="J79" s="142">
        <v>1300000</v>
      </c>
      <c r="K79" s="143">
        <f t="shared" si="11"/>
        <v>238594559</v>
      </c>
      <c r="L79" s="144">
        <f t="shared" si="7"/>
        <v>0.70610524980242884</v>
      </c>
    </row>
    <row r="80" spans="1:12" x14ac:dyDescent="0.25">
      <c r="A80" s="145"/>
      <c r="B80" s="154" t="s">
        <v>495</v>
      </c>
      <c r="C80" s="142">
        <v>151619271.80000001</v>
      </c>
      <c r="D80" s="142"/>
      <c r="E80" s="142">
        <v>128075835.8</v>
      </c>
      <c r="F80" s="142">
        <v>0</v>
      </c>
      <c r="G80" s="142">
        <f t="shared" si="10"/>
        <v>128075835.8</v>
      </c>
      <c r="H80" s="142"/>
      <c r="I80" s="142">
        <v>6652</v>
      </c>
      <c r="J80" s="142">
        <v>0</v>
      </c>
      <c r="K80" s="143">
        <f t="shared" si="11"/>
        <v>6652</v>
      </c>
      <c r="L80" s="144">
        <f t="shared" si="7"/>
        <v>5.1937978451982117E-5</v>
      </c>
    </row>
    <row r="81" spans="1:12" x14ac:dyDescent="0.25">
      <c r="A81" s="145"/>
      <c r="B81" s="154" t="s">
        <v>496</v>
      </c>
      <c r="C81" s="142">
        <v>219850509</v>
      </c>
      <c r="D81" s="142">
        <v>3888176</v>
      </c>
      <c r="E81" s="142">
        <v>14554256</v>
      </c>
      <c r="F81" s="142">
        <v>152091128</v>
      </c>
      <c r="G81" s="142">
        <f t="shared" si="10"/>
        <v>170533560</v>
      </c>
      <c r="H81" s="142">
        <v>3828632</v>
      </c>
      <c r="I81" s="142">
        <v>11738093</v>
      </c>
      <c r="J81" s="142">
        <v>148995983</v>
      </c>
      <c r="K81" s="143">
        <f t="shared" si="11"/>
        <v>164562708</v>
      </c>
      <c r="L81" s="144">
        <f t="shared" si="7"/>
        <v>0.96498723183870672</v>
      </c>
    </row>
    <row r="82" spans="1:12" x14ac:dyDescent="0.25">
      <c r="A82" s="145"/>
      <c r="B82" s="154" t="s">
        <v>497</v>
      </c>
      <c r="C82" s="142">
        <v>254149275</v>
      </c>
      <c r="D82" s="142"/>
      <c r="E82" s="142">
        <v>417549</v>
      </c>
      <c r="F82" s="142">
        <v>250000000</v>
      </c>
      <c r="G82" s="142">
        <f t="shared" si="10"/>
        <v>250417549</v>
      </c>
      <c r="H82" s="142"/>
      <c r="I82" s="142">
        <v>384469</v>
      </c>
      <c r="J82" s="142">
        <v>0</v>
      </c>
      <c r="K82" s="143">
        <f t="shared" si="11"/>
        <v>384469</v>
      </c>
      <c r="L82" s="144">
        <f t="shared" si="7"/>
        <v>1.5353117284923191E-3</v>
      </c>
    </row>
    <row r="83" spans="1:12" x14ac:dyDescent="0.25">
      <c r="A83" s="145"/>
      <c r="B83" s="154" t="s">
        <v>498</v>
      </c>
      <c r="C83" s="142">
        <v>2372516</v>
      </c>
      <c r="D83" s="142">
        <v>0</v>
      </c>
      <c r="E83" s="142">
        <v>7691266</v>
      </c>
      <c r="F83" s="142"/>
      <c r="G83" s="142">
        <f t="shared" si="10"/>
        <v>7691266</v>
      </c>
      <c r="H83" s="142">
        <v>0</v>
      </c>
      <c r="I83" s="142">
        <v>1500000</v>
      </c>
      <c r="J83" s="142"/>
      <c r="K83" s="143">
        <f t="shared" si="11"/>
        <v>1500000</v>
      </c>
      <c r="L83" s="151">
        <f t="shared" si="7"/>
        <v>0.19502641047650673</v>
      </c>
    </row>
    <row r="84" spans="1:12" x14ac:dyDescent="0.25">
      <c r="A84" s="145"/>
      <c r="B84" s="154" t="s">
        <v>499</v>
      </c>
      <c r="C84" s="142">
        <v>3794425265</v>
      </c>
      <c r="D84" s="142">
        <v>36466248</v>
      </c>
      <c r="E84" s="142">
        <v>3871045750</v>
      </c>
      <c r="F84" s="142"/>
      <c r="G84" s="142">
        <f t="shared" si="10"/>
        <v>3907511998</v>
      </c>
      <c r="H84" s="142">
        <v>36466248</v>
      </c>
      <c r="I84" s="142">
        <v>3847770086</v>
      </c>
      <c r="J84" s="142"/>
      <c r="K84" s="143">
        <f t="shared" si="11"/>
        <v>3884236334</v>
      </c>
      <c r="L84" s="151">
        <f t="shared" si="7"/>
        <v>0.99404335443834513</v>
      </c>
    </row>
    <row r="85" spans="1:12" x14ac:dyDescent="0.25">
      <c r="A85" s="145"/>
      <c r="B85" s="154" t="s">
        <v>500</v>
      </c>
      <c r="C85" s="142">
        <v>4682909</v>
      </c>
      <c r="D85" s="142"/>
      <c r="E85" s="142">
        <v>4682909</v>
      </c>
      <c r="F85" s="142"/>
      <c r="G85" s="142">
        <f t="shared" si="10"/>
        <v>4682909</v>
      </c>
      <c r="H85" s="142"/>
      <c r="I85" s="142">
        <v>0</v>
      </c>
      <c r="J85" s="142"/>
      <c r="K85" s="143">
        <f t="shared" si="11"/>
        <v>0</v>
      </c>
      <c r="L85" s="151">
        <f t="shared" si="7"/>
        <v>0</v>
      </c>
    </row>
    <row r="86" spans="1:12" x14ac:dyDescent="0.25">
      <c r="A86" s="145"/>
      <c r="B86" s="154" t="s">
        <v>501</v>
      </c>
      <c r="C86" s="142">
        <v>1004495592</v>
      </c>
      <c r="D86" s="142">
        <v>47304252</v>
      </c>
      <c r="E86" s="142">
        <v>973767504</v>
      </c>
      <c r="F86" s="142">
        <v>28503290</v>
      </c>
      <c r="G86" s="142">
        <f t="shared" si="10"/>
        <v>1049575046</v>
      </c>
      <c r="H86" s="142">
        <v>45066772</v>
      </c>
      <c r="I86" s="142">
        <v>943179539</v>
      </c>
      <c r="J86" s="142">
        <v>28100038</v>
      </c>
      <c r="K86" s="143">
        <f t="shared" si="11"/>
        <v>1016346349</v>
      </c>
      <c r="L86" s="151">
        <f t="shared" si="7"/>
        <v>0.96834080885722584</v>
      </c>
    </row>
    <row r="87" spans="1:12" x14ac:dyDescent="0.25">
      <c r="A87" s="145"/>
      <c r="B87" s="154" t="s">
        <v>502</v>
      </c>
      <c r="C87" s="142">
        <v>0</v>
      </c>
      <c r="D87" s="142"/>
      <c r="E87" s="142">
        <v>11590493</v>
      </c>
      <c r="F87" s="142"/>
      <c r="G87" s="142">
        <f t="shared" si="10"/>
        <v>11590493</v>
      </c>
      <c r="H87" s="142"/>
      <c r="I87" s="142">
        <v>10321418</v>
      </c>
      <c r="J87" s="142"/>
      <c r="K87" s="143">
        <f t="shared" si="11"/>
        <v>10321418</v>
      </c>
      <c r="L87" s="151">
        <f t="shared" si="7"/>
        <v>0.89050724589540753</v>
      </c>
    </row>
    <row r="88" spans="1:12" x14ac:dyDescent="0.25">
      <c r="A88" s="145"/>
      <c r="B88" s="154" t="s">
        <v>503</v>
      </c>
      <c r="C88" s="142">
        <v>517909827</v>
      </c>
      <c r="D88" s="142">
        <v>443828645</v>
      </c>
      <c r="E88" s="142"/>
      <c r="F88" s="142"/>
      <c r="G88" s="142">
        <f t="shared" si="10"/>
        <v>443828645</v>
      </c>
      <c r="H88" s="142">
        <v>303815129</v>
      </c>
      <c r="I88" s="142"/>
      <c r="J88" s="142"/>
      <c r="K88" s="143">
        <f t="shared" si="11"/>
        <v>303815129</v>
      </c>
      <c r="L88" s="144">
        <f t="shared" si="7"/>
        <v>0.68453249339055167</v>
      </c>
    </row>
    <row r="89" spans="1:12" x14ac:dyDescent="0.25">
      <c r="A89" s="145"/>
      <c r="B89" s="154" t="s">
        <v>504</v>
      </c>
      <c r="C89" s="142">
        <v>85981977.584999993</v>
      </c>
      <c r="D89" s="142">
        <v>167652750.04499999</v>
      </c>
      <c r="E89" s="142">
        <v>660000</v>
      </c>
      <c r="F89" s="142"/>
      <c r="G89" s="142">
        <f t="shared" si="10"/>
        <v>168312750.04499999</v>
      </c>
      <c r="H89" s="142">
        <v>134858822</v>
      </c>
      <c r="I89" s="142">
        <v>660000</v>
      </c>
      <c r="J89" s="142"/>
      <c r="K89" s="143">
        <f t="shared" si="11"/>
        <v>135518822</v>
      </c>
      <c r="L89" s="144">
        <f t="shared" si="7"/>
        <v>0.80516076152144012</v>
      </c>
    </row>
    <row r="90" spans="1:12" x14ac:dyDescent="0.25">
      <c r="A90" s="146"/>
      <c r="B90" s="148" t="s">
        <v>505</v>
      </c>
      <c r="C90" s="142">
        <v>20800000</v>
      </c>
      <c r="D90" s="142"/>
      <c r="E90" s="142">
        <v>84713328</v>
      </c>
      <c r="F90" s="142">
        <v>2000000</v>
      </c>
      <c r="G90" s="142">
        <f t="shared" si="10"/>
        <v>86713328</v>
      </c>
      <c r="H90" s="142"/>
      <c r="I90" s="142">
        <v>84393328</v>
      </c>
      <c r="J90" s="142">
        <v>0</v>
      </c>
      <c r="K90" s="143">
        <f t="shared" si="11"/>
        <v>84393328</v>
      </c>
      <c r="L90" s="155">
        <f t="shared" si="7"/>
        <v>0.97324517402907196</v>
      </c>
    </row>
    <row r="91" spans="1:12" x14ac:dyDescent="0.25">
      <c r="A91" s="147" t="s">
        <v>506</v>
      </c>
      <c r="B91" s="148"/>
      <c r="C91" s="149">
        <f>SUM(C78:C90)</f>
        <v>6502473249.3850002</v>
      </c>
      <c r="D91" s="149">
        <f t="shared" ref="D91:K91" si="12">SUM(D78:D90)</f>
        <v>838971885.04499996</v>
      </c>
      <c r="E91" s="149">
        <f t="shared" si="12"/>
        <v>5295625895.8000002</v>
      </c>
      <c r="F91" s="149">
        <f t="shared" si="12"/>
        <v>433894418</v>
      </c>
      <c r="G91" s="149">
        <f t="shared" si="12"/>
        <v>6568492198.8450003</v>
      </c>
      <c r="H91" s="149">
        <f t="shared" si="12"/>
        <v>633959323</v>
      </c>
      <c r="I91" s="149">
        <f t="shared" si="12"/>
        <v>5027324424</v>
      </c>
      <c r="J91" s="149">
        <f t="shared" si="12"/>
        <v>178396021</v>
      </c>
      <c r="K91" s="149">
        <f t="shared" si="12"/>
        <v>5839679768</v>
      </c>
      <c r="L91" s="150">
        <f t="shared" si="7"/>
        <v>0.88904418110245242</v>
      </c>
    </row>
    <row r="92" spans="1:12" x14ac:dyDescent="0.25">
      <c r="A92" s="140" t="s">
        <v>507</v>
      </c>
      <c r="B92" s="141" t="s">
        <v>508</v>
      </c>
      <c r="C92" s="142">
        <v>5487297628</v>
      </c>
      <c r="D92" s="142"/>
      <c r="E92" s="142">
        <v>5888302128</v>
      </c>
      <c r="F92" s="142"/>
      <c r="G92" s="142">
        <f t="shared" ref="G92:G102" si="13">+D92+E92+F92</f>
        <v>5888302128</v>
      </c>
      <c r="H92" s="142"/>
      <c r="I92" s="142">
        <v>5882957634</v>
      </c>
      <c r="J92" s="142"/>
      <c r="K92" s="143">
        <f t="shared" ref="K92:K102" si="14">+H92+I92+J92</f>
        <v>5882957634</v>
      </c>
      <c r="L92" s="144">
        <f t="shared" si="7"/>
        <v>0.99909235397847773</v>
      </c>
    </row>
    <row r="93" spans="1:12" x14ac:dyDescent="0.25">
      <c r="A93" s="145"/>
      <c r="B93" s="141" t="s">
        <v>509</v>
      </c>
      <c r="C93" s="142">
        <v>319838601</v>
      </c>
      <c r="D93" s="142"/>
      <c r="E93" s="142">
        <v>411506007</v>
      </c>
      <c r="F93" s="142"/>
      <c r="G93" s="142">
        <f t="shared" si="13"/>
        <v>411506007</v>
      </c>
      <c r="H93" s="142"/>
      <c r="I93" s="142">
        <v>411105318</v>
      </c>
      <c r="J93" s="142"/>
      <c r="K93" s="143">
        <f t="shared" si="14"/>
        <v>411105318</v>
      </c>
      <c r="L93" s="144">
        <f t="shared" si="7"/>
        <v>0.99902628638905866</v>
      </c>
    </row>
    <row r="94" spans="1:12" x14ac:dyDescent="0.25">
      <c r="A94" s="145"/>
      <c r="B94" s="141" t="s">
        <v>510</v>
      </c>
      <c r="C94" s="142">
        <v>2163728901</v>
      </c>
      <c r="D94" s="142"/>
      <c r="E94" s="142">
        <v>2138775995</v>
      </c>
      <c r="F94" s="142"/>
      <c r="G94" s="142">
        <f t="shared" si="13"/>
        <v>2138775995</v>
      </c>
      <c r="H94" s="142"/>
      <c r="I94" s="142">
        <v>2121456367</v>
      </c>
      <c r="J94" s="142"/>
      <c r="K94" s="143">
        <f t="shared" si="14"/>
        <v>2121456367</v>
      </c>
      <c r="L94" s="144">
        <f t="shared" si="7"/>
        <v>0.99190208416379766</v>
      </c>
    </row>
    <row r="95" spans="1:12" x14ac:dyDescent="0.25">
      <c r="A95" s="145"/>
      <c r="B95" s="141" t="s">
        <v>511</v>
      </c>
      <c r="C95" s="142">
        <v>32486720</v>
      </c>
      <c r="D95" s="142"/>
      <c r="E95" s="142">
        <v>30660196</v>
      </c>
      <c r="F95" s="142"/>
      <c r="G95" s="142">
        <f t="shared" si="13"/>
        <v>30660196</v>
      </c>
      <c r="H95" s="142"/>
      <c r="I95" s="142">
        <v>30660196</v>
      </c>
      <c r="J95" s="142"/>
      <c r="K95" s="143">
        <f t="shared" si="14"/>
        <v>30660196</v>
      </c>
      <c r="L95" s="144">
        <f t="shared" si="7"/>
        <v>1</v>
      </c>
    </row>
    <row r="96" spans="1:12" s="157" customFormat="1" x14ac:dyDescent="0.25">
      <c r="A96" s="156"/>
      <c r="B96" s="141" t="s">
        <v>512</v>
      </c>
      <c r="C96" s="142">
        <v>3264000</v>
      </c>
      <c r="D96" s="142"/>
      <c r="E96" s="142"/>
      <c r="F96" s="142">
        <v>3264000</v>
      </c>
      <c r="G96" s="142">
        <f t="shared" si="13"/>
        <v>3264000</v>
      </c>
      <c r="H96" s="142"/>
      <c r="I96" s="142"/>
      <c r="J96" s="142">
        <v>3264000</v>
      </c>
      <c r="K96" s="143">
        <f t="shared" si="14"/>
        <v>3264000</v>
      </c>
      <c r="L96" s="151">
        <f t="shared" si="7"/>
        <v>1</v>
      </c>
    </row>
    <row r="97" spans="1:12" s="157" customFormat="1" x14ac:dyDescent="0.25">
      <c r="A97" s="156"/>
      <c r="B97" s="141" t="s">
        <v>513</v>
      </c>
      <c r="C97" s="142">
        <v>90182236</v>
      </c>
      <c r="D97" s="142"/>
      <c r="E97" s="142">
        <v>10512236</v>
      </c>
      <c r="F97" s="142"/>
      <c r="G97" s="142">
        <f t="shared" si="13"/>
        <v>10512236</v>
      </c>
      <c r="H97" s="142"/>
      <c r="I97" s="142">
        <v>10186259</v>
      </c>
      <c r="J97" s="142"/>
      <c r="K97" s="143">
        <f t="shared" si="14"/>
        <v>10186259</v>
      </c>
      <c r="L97" s="151">
        <f t="shared" si="7"/>
        <v>0.96899070759065908</v>
      </c>
    </row>
    <row r="98" spans="1:12" x14ac:dyDescent="0.25">
      <c r="A98" s="145"/>
      <c r="B98" s="141" t="s">
        <v>514</v>
      </c>
      <c r="C98" s="142">
        <v>126777446</v>
      </c>
      <c r="D98" s="142"/>
      <c r="E98" s="142">
        <v>175696446</v>
      </c>
      <c r="F98" s="142"/>
      <c r="G98" s="142">
        <f t="shared" si="13"/>
        <v>175696446</v>
      </c>
      <c r="H98" s="142"/>
      <c r="I98" s="142">
        <v>163914588</v>
      </c>
      <c r="J98" s="142"/>
      <c r="K98" s="143">
        <f t="shared" si="14"/>
        <v>163914588</v>
      </c>
      <c r="L98" s="144">
        <f t="shared" si="7"/>
        <v>0.93294196742033131</v>
      </c>
    </row>
    <row r="99" spans="1:12" x14ac:dyDescent="0.25">
      <c r="A99" s="145"/>
      <c r="B99" s="141" t="s">
        <v>515</v>
      </c>
      <c r="C99" s="142">
        <v>1973748</v>
      </c>
      <c r="D99" s="142"/>
      <c r="E99" s="142">
        <v>1631804</v>
      </c>
      <c r="F99" s="142">
        <v>200000</v>
      </c>
      <c r="G99" s="142">
        <f t="shared" si="13"/>
        <v>1831804</v>
      </c>
      <c r="H99" s="142"/>
      <c r="I99" s="142">
        <v>1613266</v>
      </c>
      <c r="J99" s="142">
        <v>186960</v>
      </c>
      <c r="K99" s="143">
        <f t="shared" si="14"/>
        <v>1800226</v>
      </c>
      <c r="L99" s="144">
        <f t="shared" si="7"/>
        <v>0.98276125611692078</v>
      </c>
    </row>
    <row r="100" spans="1:12" x14ac:dyDescent="0.25">
      <c r="A100" s="145"/>
      <c r="B100" s="141" t="s">
        <v>516</v>
      </c>
      <c r="C100" s="142">
        <v>359583410</v>
      </c>
      <c r="D100" s="142"/>
      <c r="E100" s="142">
        <v>438329459</v>
      </c>
      <c r="F100" s="142"/>
      <c r="G100" s="142">
        <f t="shared" si="13"/>
        <v>438329459</v>
      </c>
      <c r="H100" s="142"/>
      <c r="I100" s="142">
        <v>437276459</v>
      </c>
      <c r="J100" s="142"/>
      <c r="K100" s="143">
        <f t="shared" si="14"/>
        <v>437276459</v>
      </c>
      <c r="L100" s="144">
        <f t="shared" si="7"/>
        <v>0.99759769739774662</v>
      </c>
    </row>
    <row r="101" spans="1:12" x14ac:dyDescent="0.25">
      <c r="A101" s="145"/>
      <c r="B101" s="141" t="s">
        <v>517</v>
      </c>
      <c r="C101" s="142">
        <v>557467864.28999996</v>
      </c>
      <c r="D101" s="142">
        <v>167136248</v>
      </c>
      <c r="E101" s="142">
        <v>614550424.50039995</v>
      </c>
      <c r="F101" s="142">
        <v>13313269</v>
      </c>
      <c r="G101" s="142">
        <f t="shared" si="13"/>
        <v>794999941.50039995</v>
      </c>
      <c r="H101" s="142">
        <v>157212000</v>
      </c>
      <c r="I101" s="142">
        <v>433334668</v>
      </c>
      <c r="J101" s="142">
        <v>9902601</v>
      </c>
      <c r="K101" s="143">
        <f t="shared" si="14"/>
        <v>600449269</v>
      </c>
      <c r="L101" s="144">
        <f t="shared" si="7"/>
        <v>0.75528215494805528</v>
      </c>
    </row>
    <row r="102" spans="1:12" x14ac:dyDescent="0.25">
      <c r="A102" s="146"/>
      <c r="B102" s="141" t="s">
        <v>518</v>
      </c>
      <c r="C102" s="142">
        <v>794079</v>
      </c>
      <c r="D102" s="142"/>
      <c r="E102" s="142">
        <v>1794079</v>
      </c>
      <c r="F102" s="142"/>
      <c r="G102" s="142">
        <f t="shared" si="13"/>
        <v>1794079</v>
      </c>
      <c r="H102" s="142"/>
      <c r="I102" s="142">
        <v>1095422</v>
      </c>
      <c r="J102" s="142"/>
      <c r="K102" s="143">
        <f t="shared" si="14"/>
        <v>1095422</v>
      </c>
      <c r="L102" s="144">
        <f t="shared" si="7"/>
        <v>0.61057623437986841</v>
      </c>
    </row>
    <row r="103" spans="1:12" x14ac:dyDescent="0.25">
      <c r="A103" s="147" t="s">
        <v>519</v>
      </c>
      <c r="B103" s="148"/>
      <c r="C103" s="149">
        <f>SUM(C92:C102)</f>
        <v>9143394633.2900009</v>
      </c>
      <c r="D103" s="149">
        <f t="shared" ref="D103:K103" si="15">SUM(D92:D102)</f>
        <v>167136248</v>
      </c>
      <c r="E103" s="149">
        <f t="shared" si="15"/>
        <v>9711758774.5004005</v>
      </c>
      <c r="F103" s="149">
        <f t="shared" si="15"/>
        <v>16777269</v>
      </c>
      <c r="G103" s="149">
        <f t="shared" si="15"/>
        <v>9895672291.5004005</v>
      </c>
      <c r="H103" s="149">
        <f t="shared" si="15"/>
        <v>157212000</v>
      </c>
      <c r="I103" s="149">
        <f t="shared" si="15"/>
        <v>9493600177</v>
      </c>
      <c r="J103" s="149">
        <f t="shared" si="15"/>
        <v>13353561</v>
      </c>
      <c r="K103" s="149">
        <f t="shared" si="15"/>
        <v>9664165738</v>
      </c>
      <c r="L103" s="150">
        <f t="shared" si="7"/>
        <v>0.97660527282221676</v>
      </c>
    </row>
    <row r="104" spans="1:12" x14ac:dyDescent="0.25">
      <c r="A104" s="140" t="s">
        <v>520</v>
      </c>
      <c r="B104" s="141" t="s">
        <v>521</v>
      </c>
      <c r="C104" s="142">
        <v>116431183.47499999</v>
      </c>
      <c r="D104" s="142">
        <v>1206977.885</v>
      </c>
      <c r="E104" s="142">
        <v>74342342</v>
      </c>
      <c r="F104" s="142">
        <v>19838053</v>
      </c>
      <c r="G104" s="142">
        <f t="shared" ref="G104:G119" si="16">+D104+E104+F104</f>
        <v>95387372.885000005</v>
      </c>
      <c r="H104" s="142">
        <v>760693</v>
      </c>
      <c r="I104" s="142">
        <v>37845346</v>
      </c>
      <c r="J104" s="142">
        <v>18353394</v>
      </c>
      <c r="K104" s="142">
        <f t="shared" ref="K104:K119" si="17">+H104+I104+J104</f>
        <v>56959433</v>
      </c>
      <c r="L104" s="151">
        <f t="shared" si="7"/>
        <v>0.59713808313675731</v>
      </c>
    </row>
    <row r="105" spans="1:12" x14ac:dyDescent="0.25">
      <c r="A105" s="145"/>
      <c r="B105" s="141" t="s">
        <v>522</v>
      </c>
      <c r="C105" s="142">
        <v>26153542</v>
      </c>
      <c r="D105" s="142"/>
      <c r="E105" s="142">
        <v>17087913</v>
      </c>
      <c r="F105" s="142"/>
      <c r="G105" s="142">
        <f t="shared" si="16"/>
        <v>17087913</v>
      </c>
      <c r="H105" s="142"/>
      <c r="I105" s="142">
        <v>15223506</v>
      </c>
      <c r="J105" s="142"/>
      <c r="K105" s="142">
        <f t="shared" si="17"/>
        <v>15223506</v>
      </c>
      <c r="L105" s="151">
        <f t="shared" si="7"/>
        <v>0.89089322961791761</v>
      </c>
    </row>
    <row r="106" spans="1:12" x14ac:dyDescent="0.25">
      <c r="A106" s="145"/>
      <c r="B106" s="141" t="s">
        <v>523</v>
      </c>
      <c r="C106" s="142">
        <v>652348630</v>
      </c>
      <c r="D106" s="142">
        <v>6072260</v>
      </c>
      <c r="E106" s="142">
        <v>689613405</v>
      </c>
      <c r="F106" s="142">
        <v>1823561</v>
      </c>
      <c r="G106" s="142">
        <f t="shared" si="16"/>
        <v>697509226</v>
      </c>
      <c r="H106" s="142">
        <v>3750858</v>
      </c>
      <c r="I106" s="142">
        <v>639935932</v>
      </c>
      <c r="J106" s="142">
        <v>1823561</v>
      </c>
      <c r="K106" s="142">
        <f t="shared" si="17"/>
        <v>645510351</v>
      </c>
      <c r="L106" s="151">
        <f t="shared" si="7"/>
        <v>0.92545062765951147</v>
      </c>
    </row>
    <row r="107" spans="1:12" x14ac:dyDescent="0.25">
      <c r="A107" s="145"/>
      <c r="B107" s="141" t="s">
        <v>524</v>
      </c>
      <c r="C107" s="142">
        <v>28400000</v>
      </c>
      <c r="D107" s="142"/>
      <c r="E107" s="142">
        <v>100000</v>
      </c>
      <c r="F107" s="142">
        <v>0</v>
      </c>
      <c r="G107" s="142">
        <f t="shared" si="16"/>
        <v>100000</v>
      </c>
      <c r="H107" s="142"/>
      <c r="I107" s="142">
        <v>10078</v>
      </c>
      <c r="J107" s="142">
        <v>0</v>
      </c>
      <c r="K107" s="142">
        <f t="shared" si="17"/>
        <v>10078</v>
      </c>
      <c r="L107" s="151">
        <f t="shared" si="7"/>
        <v>0.10077999999999999</v>
      </c>
    </row>
    <row r="108" spans="1:12" x14ac:dyDescent="0.25">
      <c r="A108" s="145"/>
      <c r="B108" s="141" t="s">
        <v>525</v>
      </c>
      <c r="C108" s="142">
        <v>369029009</v>
      </c>
      <c r="D108" s="142">
        <v>24827846</v>
      </c>
      <c r="E108" s="142">
        <v>183370624</v>
      </c>
      <c r="F108" s="142">
        <v>103646781</v>
      </c>
      <c r="G108" s="142">
        <f t="shared" si="16"/>
        <v>311845251</v>
      </c>
      <c r="H108" s="142">
        <v>24826824</v>
      </c>
      <c r="I108" s="142">
        <v>142993161</v>
      </c>
      <c r="J108" s="142">
        <v>101140158</v>
      </c>
      <c r="K108" s="142">
        <f t="shared" si="17"/>
        <v>268960143</v>
      </c>
      <c r="L108" s="151">
        <f t="shared" si="7"/>
        <v>0.86247952193442257</v>
      </c>
    </row>
    <row r="109" spans="1:12" x14ac:dyDescent="0.25">
      <c r="A109" s="145"/>
      <c r="B109" s="141" t="s">
        <v>526</v>
      </c>
      <c r="C109" s="142">
        <v>195000000</v>
      </c>
      <c r="D109" s="142">
        <v>0</v>
      </c>
      <c r="E109" s="142"/>
      <c r="F109" s="142"/>
      <c r="G109" s="142">
        <f t="shared" si="16"/>
        <v>0</v>
      </c>
      <c r="H109" s="142">
        <v>0</v>
      </c>
      <c r="I109" s="142"/>
      <c r="J109" s="142"/>
      <c r="K109" s="142">
        <f t="shared" si="17"/>
        <v>0</v>
      </c>
      <c r="L109" s="151">
        <v>0</v>
      </c>
    </row>
    <row r="110" spans="1:12" x14ac:dyDescent="0.25">
      <c r="A110" s="145"/>
      <c r="B110" s="141" t="s">
        <v>527</v>
      </c>
      <c r="C110" s="142">
        <v>205000000</v>
      </c>
      <c r="D110" s="142"/>
      <c r="E110" s="142">
        <v>5000000</v>
      </c>
      <c r="F110" s="142">
        <v>69933752</v>
      </c>
      <c r="G110" s="142">
        <f t="shared" si="16"/>
        <v>74933752</v>
      </c>
      <c r="H110" s="142"/>
      <c r="I110" s="142">
        <v>0</v>
      </c>
      <c r="J110" s="142">
        <v>64012346</v>
      </c>
      <c r="K110" s="142">
        <f t="shared" si="17"/>
        <v>64012346</v>
      </c>
      <c r="L110" s="151">
        <f t="shared" si="7"/>
        <v>0.85425251360695242</v>
      </c>
    </row>
    <row r="111" spans="1:12" x14ac:dyDescent="0.25">
      <c r="A111" s="145"/>
      <c r="B111" s="141" t="s">
        <v>528</v>
      </c>
      <c r="C111" s="142">
        <v>200000</v>
      </c>
      <c r="D111" s="142"/>
      <c r="E111" s="142">
        <v>200000</v>
      </c>
      <c r="F111" s="142"/>
      <c r="G111" s="142">
        <f t="shared" si="16"/>
        <v>200000</v>
      </c>
      <c r="H111" s="142"/>
      <c r="I111" s="142">
        <v>0</v>
      </c>
      <c r="J111" s="142"/>
      <c r="K111" s="142">
        <f t="shared" si="17"/>
        <v>0</v>
      </c>
      <c r="L111" s="151">
        <f t="shared" si="7"/>
        <v>0</v>
      </c>
    </row>
    <row r="112" spans="1:12" x14ac:dyDescent="0.25">
      <c r="A112" s="145"/>
      <c r="B112" s="141" t="s">
        <v>529</v>
      </c>
      <c r="C112" s="142">
        <v>74000000</v>
      </c>
      <c r="D112" s="142"/>
      <c r="E112" s="142">
        <v>74000000</v>
      </c>
      <c r="F112" s="142"/>
      <c r="G112" s="142">
        <f t="shared" si="16"/>
        <v>74000000</v>
      </c>
      <c r="H112" s="142"/>
      <c r="I112" s="142">
        <v>73887607</v>
      </c>
      <c r="J112" s="142"/>
      <c r="K112" s="142">
        <f t="shared" si="17"/>
        <v>73887607</v>
      </c>
      <c r="L112" s="151">
        <f t="shared" si="7"/>
        <v>0.99848117567567563</v>
      </c>
    </row>
    <row r="113" spans="1:12" x14ac:dyDescent="0.25">
      <c r="A113" s="145"/>
      <c r="B113" s="141" t="s">
        <v>530</v>
      </c>
      <c r="C113" s="142">
        <v>312813251</v>
      </c>
      <c r="D113" s="142">
        <v>98846064</v>
      </c>
      <c r="E113" s="142">
        <v>208842696</v>
      </c>
      <c r="F113" s="142">
        <v>25001805</v>
      </c>
      <c r="G113" s="142">
        <f t="shared" si="16"/>
        <v>332690565</v>
      </c>
      <c r="H113" s="142">
        <v>42814617</v>
      </c>
      <c r="I113" s="142">
        <v>193202956</v>
      </c>
      <c r="J113" s="142">
        <v>17311271</v>
      </c>
      <c r="K113" s="142">
        <f t="shared" si="17"/>
        <v>253328844</v>
      </c>
      <c r="L113" s="151">
        <f t="shared" si="7"/>
        <v>0.76145484919297302</v>
      </c>
    </row>
    <row r="114" spans="1:12" x14ac:dyDescent="0.25">
      <c r="A114" s="145"/>
      <c r="B114" s="141" t="s">
        <v>531</v>
      </c>
      <c r="C114" s="142">
        <v>56190200</v>
      </c>
      <c r="D114" s="142"/>
      <c r="E114" s="142">
        <v>190200</v>
      </c>
      <c r="F114" s="142">
        <v>47200000</v>
      </c>
      <c r="G114" s="142">
        <f t="shared" si="16"/>
        <v>47390200</v>
      </c>
      <c r="H114" s="142"/>
      <c r="I114" s="142">
        <v>0</v>
      </c>
      <c r="J114" s="142">
        <v>42123714</v>
      </c>
      <c r="K114" s="142">
        <f t="shared" si="17"/>
        <v>42123714</v>
      </c>
      <c r="L114" s="144">
        <f t="shared" si="7"/>
        <v>0.88886972412017673</v>
      </c>
    </row>
    <row r="115" spans="1:12" x14ac:dyDescent="0.25">
      <c r="A115" s="145"/>
      <c r="B115" s="141" t="s">
        <v>532</v>
      </c>
      <c r="C115" s="142">
        <v>559905632</v>
      </c>
      <c r="D115" s="142"/>
      <c r="E115" s="142"/>
      <c r="F115" s="142">
        <v>357405632</v>
      </c>
      <c r="G115" s="142">
        <f t="shared" si="16"/>
        <v>357405632</v>
      </c>
      <c r="H115" s="142"/>
      <c r="I115" s="142"/>
      <c r="J115" s="142">
        <v>306595359</v>
      </c>
      <c r="K115" s="142">
        <f t="shared" si="17"/>
        <v>306595359</v>
      </c>
      <c r="L115" s="144">
        <f t="shared" si="7"/>
        <v>0.85783583567032318</v>
      </c>
    </row>
    <row r="116" spans="1:12" x14ac:dyDescent="0.25">
      <c r="A116" s="145"/>
      <c r="B116" s="141" t="s">
        <v>533</v>
      </c>
      <c r="C116" s="142">
        <v>5089800</v>
      </c>
      <c r="D116" s="142"/>
      <c r="E116" s="142">
        <v>4553967</v>
      </c>
      <c r="F116" s="142">
        <v>1700000</v>
      </c>
      <c r="G116" s="142">
        <f t="shared" si="16"/>
        <v>6253967</v>
      </c>
      <c r="H116" s="142"/>
      <c r="I116" s="142">
        <v>3472049</v>
      </c>
      <c r="J116" s="142">
        <v>1489706</v>
      </c>
      <c r="K116" s="142">
        <f t="shared" si="17"/>
        <v>4961755</v>
      </c>
      <c r="L116" s="144">
        <f t="shared" si="7"/>
        <v>0.79337722760609386</v>
      </c>
    </row>
    <row r="117" spans="1:12" x14ac:dyDescent="0.25">
      <c r="A117" s="158"/>
      <c r="B117" s="141" t="s">
        <v>534</v>
      </c>
      <c r="C117" s="142">
        <v>239345700.36000001</v>
      </c>
      <c r="D117" s="142">
        <v>28028666.359999999</v>
      </c>
      <c r="E117" s="142">
        <v>12559150</v>
      </c>
      <c r="F117" s="142">
        <v>108605656</v>
      </c>
      <c r="G117" s="142">
        <f t="shared" si="16"/>
        <v>149193472.36000001</v>
      </c>
      <c r="H117" s="142">
        <v>520207</v>
      </c>
      <c r="I117" s="142">
        <v>2962907</v>
      </c>
      <c r="J117" s="142">
        <v>94239340</v>
      </c>
      <c r="K117" s="142">
        <f t="shared" si="17"/>
        <v>97722454</v>
      </c>
      <c r="L117" s="144">
        <f t="shared" si="7"/>
        <v>0.65500489032253517</v>
      </c>
    </row>
    <row r="118" spans="1:12" x14ac:dyDescent="0.25">
      <c r="A118" s="158"/>
      <c r="B118" s="141" t="s">
        <v>535</v>
      </c>
      <c r="C118" s="142">
        <v>126770262.60000001</v>
      </c>
      <c r="D118" s="142">
        <v>140484335.60000002</v>
      </c>
      <c r="E118" s="142">
        <v>35763524.200000003</v>
      </c>
      <c r="F118" s="142">
        <v>19292791</v>
      </c>
      <c r="G118" s="142">
        <f t="shared" si="16"/>
        <v>195540650.80000001</v>
      </c>
      <c r="H118" s="142">
        <v>43029276</v>
      </c>
      <c r="I118" s="142">
        <v>24752782</v>
      </c>
      <c r="J118" s="142">
        <v>8919149</v>
      </c>
      <c r="K118" s="142">
        <f t="shared" si="17"/>
        <v>76701207</v>
      </c>
      <c r="L118" s="144">
        <f t="shared" si="7"/>
        <v>0.3922519777151115</v>
      </c>
    </row>
    <row r="119" spans="1:12" x14ac:dyDescent="0.25">
      <c r="A119" s="159"/>
      <c r="B119" s="141" t="s">
        <v>536</v>
      </c>
      <c r="C119" s="142">
        <v>250825532</v>
      </c>
      <c r="D119" s="142"/>
      <c r="E119" s="142">
        <v>825532</v>
      </c>
      <c r="F119" s="142">
        <v>0</v>
      </c>
      <c r="G119" s="142">
        <f t="shared" si="16"/>
        <v>825532</v>
      </c>
      <c r="H119" s="142"/>
      <c r="I119" s="142">
        <v>16408</v>
      </c>
      <c r="J119" s="142">
        <v>0</v>
      </c>
      <c r="K119" s="142">
        <f t="shared" si="17"/>
        <v>16408</v>
      </c>
      <c r="L119" s="144">
        <f t="shared" si="7"/>
        <v>1.987566805405484E-2</v>
      </c>
    </row>
    <row r="120" spans="1:12" x14ac:dyDescent="0.25">
      <c r="A120" s="160" t="s">
        <v>537</v>
      </c>
      <c r="B120" s="148"/>
      <c r="C120" s="161">
        <f>SUM(C104:C119)</f>
        <v>3217502742.4349999</v>
      </c>
      <c r="D120" s="161">
        <f t="shared" ref="D120:K120" si="18">SUM(D104:D119)</f>
        <v>299466149.84500003</v>
      </c>
      <c r="E120" s="161">
        <f t="shared" si="18"/>
        <v>1306449353.2</v>
      </c>
      <c r="F120" s="161">
        <f t="shared" si="18"/>
        <v>754448031</v>
      </c>
      <c r="G120" s="161">
        <f t="shared" si="18"/>
        <v>2360363534.0450001</v>
      </c>
      <c r="H120" s="161">
        <f t="shared" si="18"/>
        <v>115702475</v>
      </c>
      <c r="I120" s="161">
        <f t="shared" si="18"/>
        <v>1134302732</v>
      </c>
      <c r="J120" s="161">
        <f t="shared" si="18"/>
        <v>656007998</v>
      </c>
      <c r="K120" s="161">
        <f t="shared" si="18"/>
        <v>1906013205</v>
      </c>
      <c r="L120" s="162">
        <f t="shared" si="7"/>
        <v>0.80750832552205587</v>
      </c>
    </row>
    <row r="121" spans="1:12" x14ac:dyDescent="0.25">
      <c r="A121" s="163" t="s">
        <v>538</v>
      </c>
      <c r="B121" s="164"/>
      <c r="C121" s="23">
        <f t="shared" ref="C121:K121" si="19">SUM(C120,C103,C91,C77,C74,C70,C33)</f>
        <v>66107799286.352005</v>
      </c>
      <c r="D121" s="23">
        <f t="shared" si="19"/>
        <v>6154545732.8231993</v>
      </c>
      <c r="E121" s="23">
        <f t="shared" si="19"/>
        <v>49947097916.751801</v>
      </c>
      <c r="F121" s="23">
        <f t="shared" si="19"/>
        <v>14235034922</v>
      </c>
      <c r="G121" s="23">
        <f t="shared" si="19"/>
        <v>70336678571.574997</v>
      </c>
      <c r="H121" s="23">
        <f t="shared" si="19"/>
        <v>3885721552</v>
      </c>
      <c r="I121" s="23">
        <f t="shared" si="19"/>
        <v>43125074124.619995</v>
      </c>
      <c r="J121" s="23">
        <f t="shared" si="19"/>
        <v>13170298112</v>
      </c>
      <c r="K121" s="23">
        <f t="shared" si="19"/>
        <v>60181093788.619995</v>
      </c>
      <c r="L121" s="24">
        <f t="shared" si="7"/>
        <v>0.85561466664052632</v>
      </c>
    </row>
    <row r="122" spans="1:12" x14ac:dyDescent="0.25">
      <c r="A122" s="165" t="s">
        <v>539</v>
      </c>
      <c r="B122" s="141" t="s">
        <v>540</v>
      </c>
      <c r="C122" s="142">
        <v>21100000</v>
      </c>
      <c r="D122" s="142"/>
      <c r="E122" s="142">
        <v>14701188</v>
      </c>
      <c r="F122" s="142"/>
      <c r="G122" s="142">
        <f t="shared" ref="G122:G143" si="20">+D122+E122+F122</f>
        <v>14701188</v>
      </c>
      <c r="H122" s="142"/>
      <c r="I122" s="142">
        <v>14347767</v>
      </c>
      <c r="J122" s="142"/>
      <c r="K122" s="143">
        <f t="shared" ref="K122:K143" si="21">+H122+I122+J122</f>
        <v>14347767</v>
      </c>
      <c r="L122" s="144">
        <f t="shared" si="7"/>
        <v>0.97595969795094106</v>
      </c>
    </row>
    <row r="123" spans="1:12" x14ac:dyDescent="0.25">
      <c r="A123" s="158"/>
      <c r="B123" s="141" t="s">
        <v>541</v>
      </c>
      <c r="C123" s="142">
        <v>1827135272</v>
      </c>
      <c r="D123" s="142">
        <v>2080394663</v>
      </c>
      <c r="E123" s="142">
        <v>20604617</v>
      </c>
      <c r="F123" s="142"/>
      <c r="G123" s="142">
        <f t="shared" si="20"/>
        <v>2100999280</v>
      </c>
      <c r="H123" s="142">
        <v>143988960</v>
      </c>
      <c r="I123" s="142">
        <v>14616883</v>
      </c>
      <c r="J123" s="142"/>
      <c r="K123" s="143">
        <f t="shared" si="21"/>
        <v>158605843</v>
      </c>
      <c r="L123" s="144">
        <f t="shared" si="7"/>
        <v>7.549066984925383E-2</v>
      </c>
    </row>
    <row r="124" spans="1:12" x14ac:dyDescent="0.25">
      <c r="A124" s="158"/>
      <c r="B124" s="141" t="s">
        <v>542</v>
      </c>
      <c r="C124" s="142">
        <v>91130181</v>
      </c>
      <c r="D124" s="142">
        <v>71000000</v>
      </c>
      <c r="E124" s="142">
        <v>48068424</v>
      </c>
      <c r="F124" s="142"/>
      <c r="G124" s="142">
        <f t="shared" si="20"/>
        <v>119068424</v>
      </c>
      <c r="H124" s="142">
        <v>5500000</v>
      </c>
      <c r="I124" s="142">
        <v>16138243</v>
      </c>
      <c r="J124" s="142"/>
      <c r="K124" s="143">
        <f t="shared" si="21"/>
        <v>21638243</v>
      </c>
      <c r="L124" s="144">
        <f t="shared" si="7"/>
        <v>0.18172948186498211</v>
      </c>
    </row>
    <row r="125" spans="1:12" x14ac:dyDescent="0.25">
      <c r="A125" s="158"/>
      <c r="B125" s="141" t="s">
        <v>543</v>
      </c>
      <c r="C125" s="142">
        <v>231830000</v>
      </c>
      <c r="D125" s="142">
        <v>351830000</v>
      </c>
      <c r="E125" s="142"/>
      <c r="F125" s="142"/>
      <c r="G125" s="142">
        <f t="shared" si="20"/>
        <v>351830000</v>
      </c>
      <c r="H125" s="142">
        <v>344609819</v>
      </c>
      <c r="I125" s="142"/>
      <c r="J125" s="142"/>
      <c r="K125" s="143">
        <f t="shared" si="21"/>
        <v>344609819</v>
      </c>
      <c r="L125" s="144">
        <f t="shared" si="7"/>
        <v>0.97947821106784527</v>
      </c>
    </row>
    <row r="126" spans="1:12" x14ac:dyDescent="0.25">
      <c r="A126" s="158"/>
      <c r="B126" s="141" t="s">
        <v>544</v>
      </c>
      <c r="C126" s="142">
        <v>7541007806.0223999</v>
      </c>
      <c r="D126" s="142">
        <v>7349719468.8873987</v>
      </c>
      <c r="E126" s="142">
        <v>391036602</v>
      </c>
      <c r="F126" s="142">
        <v>21826019</v>
      </c>
      <c r="G126" s="142">
        <f t="shared" si="20"/>
        <v>7762582089.8873987</v>
      </c>
      <c r="H126" s="142">
        <v>2788820474</v>
      </c>
      <c r="I126" s="142">
        <v>310216383</v>
      </c>
      <c r="J126" s="142">
        <v>21246279</v>
      </c>
      <c r="K126" s="143">
        <f t="shared" si="21"/>
        <v>3120283136</v>
      </c>
      <c r="L126" s="144">
        <f t="shared" si="7"/>
        <v>0.40196459114614808</v>
      </c>
    </row>
    <row r="127" spans="1:12" x14ac:dyDescent="0.25">
      <c r="A127" s="158"/>
      <c r="B127" s="141" t="s">
        <v>545</v>
      </c>
      <c r="C127" s="142">
        <v>75355000</v>
      </c>
      <c r="D127" s="142"/>
      <c r="E127" s="142">
        <v>77797698</v>
      </c>
      <c r="F127" s="142">
        <v>5385305</v>
      </c>
      <c r="G127" s="142">
        <f t="shared" si="20"/>
        <v>83183003</v>
      </c>
      <c r="H127" s="142"/>
      <c r="I127" s="142">
        <v>35974366</v>
      </c>
      <c r="J127" s="142">
        <v>3450000</v>
      </c>
      <c r="K127" s="143">
        <f t="shared" si="21"/>
        <v>39424366</v>
      </c>
      <c r="L127" s="144">
        <f t="shared" si="7"/>
        <v>0.47394737600420606</v>
      </c>
    </row>
    <row r="128" spans="1:12" x14ac:dyDescent="0.25">
      <c r="A128" s="158"/>
      <c r="B128" s="141" t="s">
        <v>546</v>
      </c>
      <c r="C128" s="142">
        <v>17900000</v>
      </c>
      <c r="D128" s="142">
        <v>48000000</v>
      </c>
      <c r="E128" s="142">
        <v>11275581</v>
      </c>
      <c r="F128" s="142"/>
      <c r="G128" s="142">
        <f t="shared" si="20"/>
        <v>59275581</v>
      </c>
      <c r="H128" s="142">
        <v>48000000</v>
      </c>
      <c r="I128" s="142">
        <v>6620000</v>
      </c>
      <c r="J128" s="142"/>
      <c r="K128" s="143">
        <f t="shared" si="21"/>
        <v>54620000</v>
      </c>
      <c r="L128" s="144">
        <f t="shared" si="7"/>
        <v>0.92145870320528789</v>
      </c>
    </row>
    <row r="129" spans="1:12" x14ac:dyDescent="0.25">
      <c r="A129" s="158"/>
      <c r="B129" s="141" t="s">
        <v>547</v>
      </c>
      <c r="C129" s="142">
        <v>0</v>
      </c>
      <c r="D129" s="142">
        <v>11160873</v>
      </c>
      <c r="E129" s="142"/>
      <c r="F129" s="142"/>
      <c r="G129" s="142">
        <f t="shared" si="20"/>
        <v>11160873</v>
      </c>
      <c r="H129" s="142">
        <v>0</v>
      </c>
      <c r="I129" s="142"/>
      <c r="J129" s="142"/>
      <c r="K129" s="143">
        <f t="shared" si="21"/>
        <v>0</v>
      </c>
      <c r="L129" s="144">
        <f t="shared" si="7"/>
        <v>0</v>
      </c>
    </row>
    <row r="130" spans="1:12" x14ac:dyDescent="0.25">
      <c r="A130" s="158"/>
      <c r="B130" s="141" t="s">
        <v>548</v>
      </c>
      <c r="C130" s="142">
        <v>0</v>
      </c>
      <c r="D130" s="142"/>
      <c r="E130" s="142">
        <v>3090000</v>
      </c>
      <c r="F130" s="142"/>
      <c r="G130" s="142">
        <f t="shared" si="20"/>
        <v>3090000</v>
      </c>
      <c r="H130" s="142"/>
      <c r="I130" s="142">
        <v>3040000</v>
      </c>
      <c r="J130" s="142"/>
      <c r="K130" s="143">
        <f t="shared" si="21"/>
        <v>3040000</v>
      </c>
      <c r="L130" s="144">
        <f t="shared" si="7"/>
        <v>0.98381877022653719</v>
      </c>
    </row>
    <row r="131" spans="1:12" x14ac:dyDescent="0.25">
      <c r="A131" s="158"/>
      <c r="B131" s="141" t="s">
        <v>549</v>
      </c>
      <c r="C131" s="142">
        <v>0</v>
      </c>
      <c r="D131" s="142">
        <v>785436</v>
      </c>
      <c r="E131" s="142"/>
      <c r="F131" s="142"/>
      <c r="G131" s="142">
        <f t="shared" si="20"/>
        <v>785436</v>
      </c>
      <c r="H131" s="142">
        <v>785436</v>
      </c>
      <c r="I131" s="142"/>
      <c r="J131" s="142"/>
      <c r="K131" s="143">
        <f t="shared" si="21"/>
        <v>785436</v>
      </c>
      <c r="L131" s="144">
        <f t="shared" si="7"/>
        <v>1</v>
      </c>
    </row>
    <row r="132" spans="1:12" x14ac:dyDescent="0.25">
      <c r="A132" s="158"/>
      <c r="B132" s="141" t="s">
        <v>550</v>
      </c>
      <c r="C132" s="142">
        <v>0</v>
      </c>
      <c r="D132" s="142">
        <v>0</v>
      </c>
      <c r="E132" s="142">
        <v>11917620</v>
      </c>
      <c r="F132" s="142"/>
      <c r="G132" s="142">
        <f t="shared" si="20"/>
        <v>11917620</v>
      </c>
      <c r="H132" s="142">
        <v>0</v>
      </c>
      <c r="I132" s="142">
        <v>11916740</v>
      </c>
      <c r="J132" s="142"/>
      <c r="K132" s="143">
        <f t="shared" si="21"/>
        <v>11916740</v>
      </c>
      <c r="L132" s="144">
        <f t="shared" si="7"/>
        <v>0.99992615975337362</v>
      </c>
    </row>
    <row r="133" spans="1:12" x14ac:dyDescent="0.25">
      <c r="A133" s="158"/>
      <c r="B133" s="141" t="s">
        <v>551</v>
      </c>
      <c r="C133" s="142">
        <v>1610089</v>
      </c>
      <c r="D133" s="142">
        <v>8640000</v>
      </c>
      <c r="E133" s="142">
        <v>1670569</v>
      </c>
      <c r="F133" s="142"/>
      <c r="G133" s="142">
        <f t="shared" si="20"/>
        <v>10310569</v>
      </c>
      <c r="H133" s="142">
        <v>8640000</v>
      </c>
      <c r="I133" s="142">
        <v>60480</v>
      </c>
      <c r="J133" s="142"/>
      <c r="K133" s="143">
        <f t="shared" si="21"/>
        <v>8700480</v>
      </c>
      <c r="L133" s="144">
        <f t="shared" si="7"/>
        <v>0.84384091702407504</v>
      </c>
    </row>
    <row r="134" spans="1:12" x14ac:dyDescent="0.25">
      <c r="A134" s="158"/>
      <c r="B134" s="141" t="s">
        <v>552</v>
      </c>
      <c r="C134" s="142">
        <v>4843510</v>
      </c>
      <c r="D134" s="142">
        <v>1450063</v>
      </c>
      <c r="E134" s="142">
        <v>114889169.22499999</v>
      </c>
      <c r="F134" s="142">
        <v>70000</v>
      </c>
      <c r="G134" s="142">
        <f t="shared" si="20"/>
        <v>116409232.22499999</v>
      </c>
      <c r="H134" s="142">
        <v>1350022</v>
      </c>
      <c r="I134" s="142">
        <v>13938697</v>
      </c>
      <c r="J134" s="142">
        <v>68500</v>
      </c>
      <c r="K134" s="143">
        <f t="shared" si="21"/>
        <v>15357219</v>
      </c>
      <c r="L134" s="144">
        <f t="shared" si="7"/>
        <v>0.13192440759610036</v>
      </c>
    </row>
    <row r="135" spans="1:12" x14ac:dyDescent="0.25">
      <c r="A135" s="158"/>
      <c r="B135" s="141" t="s">
        <v>553</v>
      </c>
      <c r="C135" s="142">
        <v>1099511407.8686001</v>
      </c>
      <c r="D135" s="142">
        <v>98159712</v>
      </c>
      <c r="E135" s="142">
        <v>787627603.89699996</v>
      </c>
      <c r="F135" s="142">
        <v>75902618</v>
      </c>
      <c r="G135" s="142">
        <f t="shared" si="20"/>
        <v>961689933.89699996</v>
      </c>
      <c r="H135" s="142">
        <v>70282037</v>
      </c>
      <c r="I135" s="142">
        <v>266187757</v>
      </c>
      <c r="J135" s="142">
        <v>63883841</v>
      </c>
      <c r="K135" s="143">
        <f t="shared" si="21"/>
        <v>400353635</v>
      </c>
      <c r="L135" s="144">
        <f t="shared" si="7"/>
        <v>0.41630219979288996</v>
      </c>
    </row>
    <row r="136" spans="1:12" x14ac:dyDescent="0.25">
      <c r="A136" s="158"/>
      <c r="B136" s="141" t="s">
        <v>554</v>
      </c>
      <c r="C136" s="142">
        <v>773974365.39999998</v>
      </c>
      <c r="D136" s="142">
        <v>482901676</v>
      </c>
      <c r="E136" s="142">
        <v>284084216.685</v>
      </c>
      <c r="F136" s="142">
        <v>4844253</v>
      </c>
      <c r="G136" s="142">
        <f t="shared" si="20"/>
        <v>771830145.68499994</v>
      </c>
      <c r="H136" s="142">
        <v>35998278</v>
      </c>
      <c r="I136" s="142">
        <v>88911381</v>
      </c>
      <c r="J136" s="142">
        <v>4660022</v>
      </c>
      <c r="K136" s="143">
        <f t="shared" si="21"/>
        <v>129569681</v>
      </c>
      <c r="L136" s="144">
        <f t="shared" ref="L136:L146" si="22">+K136/G136</f>
        <v>0.16787330959327429</v>
      </c>
    </row>
    <row r="137" spans="1:12" x14ac:dyDescent="0.25">
      <c r="A137" s="158"/>
      <c r="B137" s="141" t="s">
        <v>555</v>
      </c>
      <c r="C137" s="142">
        <v>1221266</v>
      </c>
      <c r="D137" s="142">
        <v>5546938</v>
      </c>
      <c r="E137" s="142"/>
      <c r="F137" s="142"/>
      <c r="G137" s="142">
        <f t="shared" si="20"/>
        <v>5546938</v>
      </c>
      <c r="H137" s="142">
        <v>4760048</v>
      </c>
      <c r="I137" s="142"/>
      <c r="J137" s="142"/>
      <c r="K137" s="143">
        <f t="shared" si="21"/>
        <v>4760048</v>
      </c>
      <c r="L137" s="144">
        <f t="shared" si="22"/>
        <v>0.85813975205780202</v>
      </c>
    </row>
    <row r="138" spans="1:12" x14ac:dyDescent="0.25">
      <c r="A138" s="158"/>
      <c r="B138" s="141" t="s">
        <v>556</v>
      </c>
      <c r="C138" s="142">
        <v>140325643</v>
      </c>
      <c r="D138" s="142">
        <v>33374155</v>
      </c>
      <c r="E138" s="142">
        <v>11435000</v>
      </c>
      <c r="F138" s="142">
        <v>132926053</v>
      </c>
      <c r="G138" s="142">
        <f t="shared" si="20"/>
        <v>177735208</v>
      </c>
      <c r="H138" s="142">
        <v>33174491</v>
      </c>
      <c r="I138" s="142">
        <v>11269634</v>
      </c>
      <c r="J138" s="142">
        <v>132597124</v>
      </c>
      <c r="K138" s="143">
        <f t="shared" si="21"/>
        <v>177041249</v>
      </c>
      <c r="L138" s="144">
        <f t="shared" si="22"/>
        <v>0.99609554568389169</v>
      </c>
    </row>
    <row r="139" spans="1:12" x14ac:dyDescent="0.25">
      <c r="A139" s="158"/>
      <c r="B139" s="141" t="s">
        <v>557</v>
      </c>
      <c r="C139" s="142">
        <v>308613</v>
      </c>
      <c r="D139" s="142"/>
      <c r="E139" s="142">
        <v>846798</v>
      </c>
      <c r="F139" s="142"/>
      <c r="G139" s="142">
        <f t="shared" si="20"/>
        <v>846798</v>
      </c>
      <c r="H139" s="142"/>
      <c r="I139" s="142">
        <v>785075</v>
      </c>
      <c r="J139" s="142"/>
      <c r="K139" s="143">
        <f t="shared" si="21"/>
        <v>785075</v>
      </c>
      <c r="L139" s="144">
        <f t="shared" si="22"/>
        <v>0.92711012543723537</v>
      </c>
    </row>
    <row r="140" spans="1:12" x14ac:dyDescent="0.25">
      <c r="A140" s="158"/>
      <c r="B140" s="141" t="s">
        <v>558</v>
      </c>
      <c r="C140" s="142">
        <v>0</v>
      </c>
      <c r="D140" s="142"/>
      <c r="E140" s="142">
        <v>160000</v>
      </c>
      <c r="F140" s="142"/>
      <c r="G140" s="142">
        <f t="shared" si="20"/>
        <v>160000</v>
      </c>
      <c r="H140" s="142"/>
      <c r="I140" s="142">
        <v>158659</v>
      </c>
      <c r="J140" s="142"/>
      <c r="K140" s="143">
        <f t="shared" si="21"/>
        <v>158659</v>
      </c>
      <c r="L140" s="144">
        <f t="shared" si="22"/>
        <v>0.99161874999999999</v>
      </c>
    </row>
    <row r="141" spans="1:12" x14ac:dyDescent="0.25">
      <c r="A141" s="158"/>
      <c r="B141" s="141" t="s">
        <v>559</v>
      </c>
      <c r="C141" s="142">
        <v>39756274</v>
      </c>
      <c r="D141" s="142"/>
      <c r="E141" s="142"/>
      <c r="F141" s="142">
        <v>51256274</v>
      </c>
      <c r="G141" s="142">
        <f t="shared" si="20"/>
        <v>51256274</v>
      </c>
      <c r="H141" s="142"/>
      <c r="I141" s="142"/>
      <c r="J141" s="142">
        <v>51006274</v>
      </c>
      <c r="K141" s="143">
        <f t="shared" si="21"/>
        <v>51006274</v>
      </c>
      <c r="L141" s="144">
        <f t="shared" si="22"/>
        <v>0.99512254831476821</v>
      </c>
    </row>
    <row r="142" spans="1:12" x14ac:dyDescent="0.25">
      <c r="A142" s="158"/>
      <c r="B142" s="141" t="s">
        <v>560</v>
      </c>
      <c r="C142" s="142">
        <v>0</v>
      </c>
      <c r="D142" s="142"/>
      <c r="E142" s="142">
        <v>158000</v>
      </c>
      <c r="F142" s="142"/>
      <c r="G142" s="142">
        <f t="shared" si="20"/>
        <v>158000</v>
      </c>
      <c r="H142" s="142"/>
      <c r="I142" s="142">
        <v>158000</v>
      </c>
      <c r="J142" s="142"/>
      <c r="K142" s="143">
        <f t="shared" si="21"/>
        <v>158000</v>
      </c>
      <c r="L142" s="144">
        <f t="shared" si="22"/>
        <v>1</v>
      </c>
    </row>
    <row r="143" spans="1:12" x14ac:dyDescent="0.25">
      <c r="A143" s="159"/>
      <c r="B143" s="141" t="s">
        <v>561</v>
      </c>
      <c r="C143" s="142">
        <v>36858618</v>
      </c>
      <c r="D143" s="142">
        <v>22335300</v>
      </c>
      <c r="E143" s="142">
        <v>28850290.75</v>
      </c>
      <c r="F143" s="142">
        <v>1400000</v>
      </c>
      <c r="G143" s="142">
        <f t="shared" si="20"/>
        <v>52585590.75</v>
      </c>
      <c r="H143" s="142">
        <v>2315300</v>
      </c>
      <c r="I143" s="142">
        <v>12944474</v>
      </c>
      <c r="J143" s="142">
        <v>201310</v>
      </c>
      <c r="K143" s="143">
        <f t="shared" si="21"/>
        <v>15461084</v>
      </c>
      <c r="L143" s="144">
        <f t="shared" si="22"/>
        <v>0.29401750136276639</v>
      </c>
    </row>
    <row r="144" spans="1:12" x14ac:dyDescent="0.25">
      <c r="A144" s="166" t="s">
        <v>562</v>
      </c>
      <c r="B144" s="167"/>
      <c r="C144" s="168">
        <f t="shared" ref="C144:K144" si="23">SUM(C122:C143)</f>
        <v>11903868045.291</v>
      </c>
      <c r="D144" s="168">
        <f t="shared" si="23"/>
        <v>10565298284.887398</v>
      </c>
      <c r="E144" s="168">
        <f t="shared" si="23"/>
        <v>1808213377.5569999</v>
      </c>
      <c r="F144" s="168">
        <f t="shared" si="23"/>
        <v>293610522</v>
      </c>
      <c r="G144" s="168">
        <f t="shared" si="23"/>
        <v>12667122184.444397</v>
      </c>
      <c r="H144" s="168">
        <f t="shared" si="23"/>
        <v>3488224865</v>
      </c>
      <c r="I144" s="168">
        <f t="shared" si="23"/>
        <v>807284539</v>
      </c>
      <c r="J144" s="168">
        <f t="shared" si="23"/>
        <v>277113350</v>
      </c>
      <c r="K144" s="168">
        <f t="shared" si="23"/>
        <v>4572622754</v>
      </c>
      <c r="L144" s="169">
        <f t="shared" si="22"/>
        <v>0.3609835515453792</v>
      </c>
    </row>
    <row r="145" spans="1:12" s="157" customFormat="1" x14ac:dyDescent="0.25">
      <c r="A145" s="170" t="s">
        <v>563</v>
      </c>
      <c r="B145" s="148"/>
      <c r="C145" s="149"/>
      <c r="D145" s="171"/>
      <c r="E145" s="149"/>
      <c r="F145" s="149"/>
      <c r="G145" s="172"/>
      <c r="H145" s="149"/>
      <c r="I145" s="173"/>
      <c r="J145" s="149"/>
      <c r="K145" s="174">
        <f>+'[5]Reg.Inst 2023 IV TRIM'!F36</f>
        <v>916958869</v>
      </c>
      <c r="L145" s="175"/>
    </row>
    <row r="146" spans="1:12" x14ac:dyDescent="0.25">
      <c r="A146" s="176" t="s">
        <v>11</v>
      </c>
      <c r="B146" s="177"/>
      <c r="C146" s="178">
        <f t="shared" ref="C146:K146" si="24">SUM(C144,C121,C145)</f>
        <v>78011667331.643005</v>
      </c>
      <c r="D146" s="178">
        <f t="shared" si="24"/>
        <v>16719844017.710598</v>
      </c>
      <c r="E146" s="178">
        <f t="shared" si="24"/>
        <v>51755311294.3088</v>
      </c>
      <c r="F146" s="178">
        <f t="shared" si="24"/>
        <v>14528645444</v>
      </c>
      <c r="G146" s="178">
        <f t="shared" si="24"/>
        <v>83003800756.019394</v>
      </c>
      <c r="H146" s="178">
        <f t="shared" si="24"/>
        <v>7373946417</v>
      </c>
      <c r="I146" s="178">
        <f t="shared" si="24"/>
        <v>43932358663.619995</v>
      </c>
      <c r="J146" s="178">
        <f t="shared" si="24"/>
        <v>13447411462</v>
      </c>
      <c r="K146" s="178">
        <f t="shared" si="24"/>
        <v>65670675411.619995</v>
      </c>
      <c r="L146" s="179">
        <f t="shared" si="22"/>
        <v>0.79117672701099284</v>
      </c>
    </row>
    <row r="147" spans="1:12" hidden="1" x14ac:dyDescent="0.25"/>
    <row r="148" spans="1:12" hidden="1" x14ac:dyDescent="0.25">
      <c r="C148" s="180">
        <v>78011667331.642975</v>
      </c>
      <c r="D148" s="180">
        <v>16719844017.710613</v>
      </c>
      <c r="E148" s="180">
        <v>51755311294.308777</v>
      </c>
      <c r="F148" s="180">
        <v>14528645444</v>
      </c>
      <c r="G148" s="180">
        <v>83003800756.019394</v>
      </c>
      <c r="H148" s="180">
        <v>7373946417</v>
      </c>
      <c r="I148" s="180">
        <v>43932358663.620003</v>
      </c>
      <c r="J148" s="180">
        <v>13447411462</v>
      </c>
      <c r="K148" s="180">
        <v>64753716542.620003</v>
      </c>
    </row>
    <row r="149" spans="1:12" hidden="1" x14ac:dyDescent="0.25"/>
    <row r="150" spans="1:12" hidden="1" x14ac:dyDescent="0.25">
      <c r="C150" s="181">
        <f>+C148-C146</f>
        <v>0</v>
      </c>
      <c r="D150" s="181">
        <f t="shared" ref="D150:K150" si="25">+D148-D146</f>
        <v>1.52587890625E-5</v>
      </c>
      <c r="E150" s="181">
        <f t="shared" si="25"/>
        <v>0</v>
      </c>
      <c r="F150" s="181">
        <f t="shared" si="25"/>
        <v>0</v>
      </c>
      <c r="G150" s="181">
        <f t="shared" si="25"/>
        <v>0</v>
      </c>
      <c r="H150" s="181">
        <f t="shared" si="25"/>
        <v>0</v>
      </c>
      <c r="I150" s="181">
        <f t="shared" si="25"/>
        <v>0</v>
      </c>
      <c r="J150" s="181">
        <f t="shared" si="25"/>
        <v>0</v>
      </c>
      <c r="K150" s="181">
        <f t="shared" si="25"/>
        <v>-916958868.99999237</v>
      </c>
    </row>
    <row r="151" spans="1:12" hidden="1" x14ac:dyDescent="0.25">
      <c r="K151" s="181"/>
    </row>
    <row r="152" spans="1:12" hidden="1" x14ac:dyDescent="0.25"/>
    <row r="153" spans="1:12" hidden="1" x14ac:dyDescent="0.25"/>
    <row r="154" spans="1:12" hidden="1" x14ac:dyDescent="0.25"/>
  </sheetData>
  <mergeCells count="15">
    <mergeCell ref="L4:L6"/>
    <mergeCell ref="D5:D6"/>
    <mergeCell ref="E5:E6"/>
    <mergeCell ref="F5:F6"/>
    <mergeCell ref="G5:G6"/>
    <mergeCell ref="A1:B3"/>
    <mergeCell ref="A4:B5"/>
    <mergeCell ref="C4:C6"/>
    <mergeCell ref="D4:G4"/>
    <mergeCell ref="H4:K4"/>
    <mergeCell ref="H5:H6"/>
    <mergeCell ref="I5:I6"/>
    <mergeCell ref="J5:J6"/>
    <mergeCell ref="K5:K6"/>
    <mergeCell ref="A70:B70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2" manualBreakCount="2">
    <brk id="62" max="11" man="1"/>
    <brk id="103" max="11" man="1"/>
  </rowBreaks>
  <ignoredErrors>
    <ignoredError sqref="C33:K1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C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75" customWidth="1"/>
    <col min="3" max="11" width="16.7109375" customWidth="1"/>
    <col min="12" max="12" width="10.140625" customWidth="1"/>
  </cols>
  <sheetData>
    <row r="1" spans="1:12" s="139" customFormat="1" ht="0.75" customHeight="1" x14ac:dyDescent="0.25">
      <c r="A1" s="182"/>
      <c r="B1" s="182"/>
    </row>
    <row r="2" spans="1:12" s="139" customFormat="1" ht="15.75" x14ac:dyDescent="0.25">
      <c r="A2" s="182"/>
      <c r="B2" s="182"/>
    </row>
    <row r="3" spans="1:12" s="139" customFormat="1" ht="15.75" x14ac:dyDescent="0.25">
      <c r="A3" s="182"/>
      <c r="B3" s="182"/>
    </row>
    <row r="4" spans="1:12" s="139" customFormat="1" ht="18" customHeight="1" x14ac:dyDescent="0.25">
      <c r="A4" s="182"/>
      <c r="B4" s="6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39" customFormat="1" ht="22.5" customHeight="1" x14ac:dyDescent="0.25">
      <c r="B5" s="183"/>
    </row>
    <row r="6" spans="1:12" ht="19.5" customHeight="1" x14ac:dyDescent="0.25">
      <c r="A6" s="282" t="s">
        <v>564</v>
      </c>
      <c r="B6" s="283"/>
      <c r="C6" s="253" t="s">
        <v>411</v>
      </c>
      <c r="D6" s="266" t="s">
        <v>412</v>
      </c>
      <c r="E6" s="267"/>
      <c r="F6" s="267"/>
      <c r="G6" s="268"/>
      <c r="H6" s="266" t="s">
        <v>3</v>
      </c>
      <c r="I6" s="267"/>
      <c r="J6" s="267"/>
      <c r="K6" s="268"/>
      <c r="L6" s="253" t="s">
        <v>413</v>
      </c>
    </row>
    <row r="7" spans="1:12" ht="56.25" customHeight="1" x14ac:dyDescent="0.25">
      <c r="A7" s="284"/>
      <c r="B7" s="285"/>
      <c r="C7" s="255"/>
      <c r="D7" s="184" t="s">
        <v>414</v>
      </c>
      <c r="E7" s="184" t="s">
        <v>415</v>
      </c>
      <c r="F7" s="185" t="s">
        <v>416</v>
      </c>
      <c r="G7" s="184" t="s">
        <v>8</v>
      </c>
      <c r="H7" s="185" t="s">
        <v>414</v>
      </c>
      <c r="I7" s="184" t="s">
        <v>415</v>
      </c>
      <c r="J7" s="185" t="s">
        <v>416</v>
      </c>
      <c r="K7" s="186" t="s">
        <v>8</v>
      </c>
      <c r="L7" s="255"/>
    </row>
    <row r="8" spans="1:12" x14ac:dyDescent="0.25">
      <c r="A8" s="141" t="s">
        <v>15</v>
      </c>
      <c r="B8" s="187" t="s">
        <v>565</v>
      </c>
      <c r="C8" s="188">
        <v>228117974</v>
      </c>
      <c r="D8" s="189"/>
      <c r="E8" s="189">
        <v>228117974</v>
      </c>
      <c r="F8" s="189"/>
      <c r="G8" s="189">
        <f>+D8+E8+F8</f>
        <v>228117974</v>
      </c>
      <c r="H8" s="189"/>
      <c r="I8" s="189">
        <v>216734521</v>
      </c>
      <c r="J8" s="189"/>
      <c r="K8" s="189">
        <f>+H8+I8+J8</f>
        <v>216734521</v>
      </c>
      <c r="L8" s="190">
        <f>+K8/G8</f>
        <v>0.95009839514005157</v>
      </c>
    </row>
    <row r="9" spans="1:12" x14ac:dyDescent="0.25">
      <c r="A9" s="141" t="s">
        <v>21</v>
      </c>
      <c r="B9" s="187" t="s">
        <v>566</v>
      </c>
      <c r="C9" s="188">
        <v>1057071423</v>
      </c>
      <c r="D9" s="189"/>
      <c r="E9" s="189">
        <v>1030955396</v>
      </c>
      <c r="F9" s="189"/>
      <c r="G9" s="189">
        <f t="shared" ref="G9:G38" si="0">+D9+E9+F9</f>
        <v>1030955396</v>
      </c>
      <c r="H9" s="189"/>
      <c r="I9" s="189">
        <v>904716804</v>
      </c>
      <c r="J9" s="189"/>
      <c r="K9" s="189">
        <f t="shared" ref="K9:K38" si="1">+H9+I9+J9</f>
        <v>904716804</v>
      </c>
      <c r="L9" s="190">
        <f t="shared" ref="L9:L40" si="2">+K9/G9</f>
        <v>0.87755183930382186</v>
      </c>
    </row>
    <row r="10" spans="1:12" x14ac:dyDescent="0.25">
      <c r="A10" s="141" t="s">
        <v>27</v>
      </c>
      <c r="B10" s="187" t="s">
        <v>567</v>
      </c>
      <c r="C10" s="188">
        <v>52273534</v>
      </c>
      <c r="D10" s="189"/>
      <c r="E10" s="189">
        <v>53273534</v>
      </c>
      <c r="F10" s="189"/>
      <c r="G10" s="189">
        <f t="shared" si="0"/>
        <v>53273534</v>
      </c>
      <c r="H10" s="189"/>
      <c r="I10" s="189">
        <v>44422207</v>
      </c>
      <c r="J10" s="189"/>
      <c r="K10" s="189">
        <f t="shared" si="1"/>
        <v>44422207</v>
      </c>
      <c r="L10" s="190">
        <f t="shared" si="2"/>
        <v>0.83385132662683881</v>
      </c>
    </row>
    <row r="11" spans="1:12" x14ac:dyDescent="0.25">
      <c r="A11" s="141" t="s">
        <v>37</v>
      </c>
      <c r="B11" s="187" t="s">
        <v>568</v>
      </c>
      <c r="C11" s="188">
        <v>56074098</v>
      </c>
      <c r="D11" s="189"/>
      <c r="E11" s="189">
        <v>58762098</v>
      </c>
      <c r="F11" s="189"/>
      <c r="G11" s="189">
        <f t="shared" si="0"/>
        <v>58762098</v>
      </c>
      <c r="H11" s="189"/>
      <c r="I11" s="189">
        <v>55409210</v>
      </c>
      <c r="J11" s="189"/>
      <c r="K11" s="189">
        <f t="shared" si="1"/>
        <v>55409210</v>
      </c>
      <c r="L11" s="190">
        <f t="shared" si="2"/>
        <v>0.94294131567596517</v>
      </c>
    </row>
    <row r="12" spans="1:12" x14ac:dyDescent="0.25">
      <c r="A12" s="141" t="s">
        <v>71</v>
      </c>
      <c r="B12" s="187" t="s">
        <v>569</v>
      </c>
      <c r="C12" s="188">
        <v>84701500</v>
      </c>
      <c r="D12" s="189"/>
      <c r="E12" s="189">
        <v>73240127</v>
      </c>
      <c r="F12" s="189"/>
      <c r="G12" s="189">
        <f t="shared" si="0"/>
        <v>73240127</v>
      </c>
      <c r="H12" s="189"/>
      <c r="I12" s="189">
        <v>68381759</v>
      </c>
      <c r="J12" s="189"/>
      <c r="K12" s="189">
        <f t="shared" si="1"/>
        <v>68381759</v>
      </c>
      <c r="L12" s="190">
        <f t="shared" si="2"/>
        <v>0.93366521606386621</v>
      </c>
    </row>
    <row r="13" spans="1:12" x14ac:dyDescent="0.25">
      <c r="A13" s="141" t="s">
        <v>79</v>
      </c>
      <c r="B13" s="187" t="s">
        <v>570</v>
      </c>
      <c r="C13" s="188">
        <v>265191743</v>
      </c>
      <c r="D13" s="189"/>
      <c r="E13" s="189">
        <v>267993816</v>
      </c>
      <c r="F13" s="189"/>
      <c r="G13" s="189">
        <f t="shared" si="0"/>
        <v>267993816</v>
      </c>
      <c r="H13" s="189"/>
      <c r="I13" s="189">
        <v>246730225</v>
      </c>
      <c r="J13" s="189"/>
      <c r="K13" s="189">
        <f t="shared" si="1"/>
        <v>246730225</v>
      </c>
      <c r="L13" s="190">
        <f t="shared" si="2"/>
        <v>0.92065641171361956</v>
      </c>
    </row>
    <row r="14" spans="1:12" x14ac:dyDescent="0.25">
      <c r="A14" s="141" t="s">
        <v>571</v>
      </c>
      <c r="B14" s="187" t="s">
        <v>572</v>
      </c>
      <c r="C14" s="188">
        <v>754254202</v>
      </c>
      <c r="D14" s="189"/>
      <c r="E14" s="189">
        <v>722627737</v>
      </c>
      <c r="F14" s="189"/>
      <c r="G14" s="189">
        <f t="shared" si="0"/>
        <v>722627737</v>
      </c>
      <c r="H14" s="189"/>
      <c r="I14" s="189">
        <v>529916109</v>
      </c>
      <c r="J14" s="189"/>
      <c r="K14" s="189">
        <f t="shared" si="1"/>
        <v>529916109</v>
      </c>
      <c r="L14" s="190">
        <f t="shared" si="2"/>
        <v>0.73331825207810974</v>
      </c>
    </row>
    <row r="15" spans="1:12" x14ac:dyDescent="0.25">
      <c r="A15" s="141" t="s">
        <v>573</v>
      </c>
      <c r="B15" s="187" t="s">
        <v>574</v>
      </c>
      <c r="C15" s="188">
        <v>390834320</v>
      </c>
      <c r="D15" s="189"/>
      <c r="E15" s="189">
        <v>390834320</v>
      </c>
      <c r="F15" s="189"/>
      <c r="G15" s="189">
        <f t="shared" si="0"/>
        <v>390834320</v>
      </c>
      <c r="H15" s="189"/>
      <c r="I15" s="189">
        <v>338129386</v>
      </c>
      <c r="J15" s="189"/>
      <c r="K15" s="189">
        <f t="shared" si="1"/>
        <v>338129386</v>
      </c>
      <c r="L15" s="190">
        <f t="shared" si="2"/>
        <v>0.86514763084265478</v>
      </c>
    </row>
    <row r="16" spans="1:12" x14ac:dyDescent="0.25">
      <c r="A16" s="141" t="s">
        <v>89</v>
      </c>
      <c r="B16" s="187" t="s">
        <v>575</v>
      </c>
      <c r="C16" s="188">
        <v>288790509</v>
      </c>
      <c r="D16" s="189"/>
      <c r="E16" s="189">
        <v>155424522</v>
      </c>
      <c r="F16" s="189">
        <v>277999531</v>
      </c>
      <c r="G16" s="189">
        <f t="shared" si="0"/>
        <v>433424053</v>
      </c>
      <c r="H16" s="189"/>
      <c r="I16" s="189">
        <v>78960790</v>
      </c>
      <c r="J16" s="189">
        <v>258397497</v>
      </c>
      <c r="K16" s="189">
        <f t="shared" si="1"/>
        <v>337358287</v>
      </c>
      <c r="L16" s="190">
        <f t="shared" si="2"/>
        <v>0.77835617258648082</v>
      </c>
    </row>
    <row r="17" spans="1:12" x14ac:dyDescent="0.25">
      <c r="A17" s="141" t="s">
        <v>576</v>
      </c>
      <c r="B17" s="187" t="s">
        <v>577</v>
      </c>
      <c r="C17" s="188">
        <v>15651340</v>
      </c>
      <c r="D17" s="189"/>
      <c r="E17" s="189">
        <v>7320000</v>
      </c>
      <c r="F17" s="189">
        <v>7827608</v>
      </c>
      <c r="G17" s="189">
        <f t="shared" si="0"/>
        <v>15147608</v>
      </c>
      <c r="H17" s="189"/>
      <c r="I17" s="189">
        <v>7320000</v>
      </c>
      <c r="J17" s="189">
        <v>5586596</v>
      </c>
      <c r="K17" s="189">
        <f t="shared" si="1"/>
        <v>12906596</v>
      </c>
      <c r="L17" s="190">
        <f t="shared" si="2"/>
        <v>0.85205505714169527</v>
      </c>
    </row>
    <row r="18" spans="1:12" x14ac:dyDescent="0.25">
      <c r="A18" s="141" t="s">
        <v>578</v>
      </c>
      <c r="B18" s="187" t="s">
        <v>579</v>
      </c>
      <c r="C18" s="188">
        <v>245938942</v>
      </c>
      <c r="D18" s="189"/>
      <c r="E18" s="189"/>
      <c r="F18" s="189">
        <v>246208175</v>
      </c>
      <c r="G18" s="189">
        <f t="shared" si="0"/>
        <v>246208175</v>
      </c>
      <c r="H18" s="189"/>
      <c r="I18" s="189"/>
      <c r="J18" s="189">
        <v>218276244</v>
      </c>
      <c r="K18" s="189">
        <f t="shared" si="1"/>
        <v>218276244</v>
      </c>
      <c r="L18" s="190">
        <f t="shared" si="2"/>
        <v>0.88655156962192661</v>
      </c>
    </row>
    <row r="19" spans="1:12" x14ac:dyDescent="0.25">
      <c r="A19" s="141" t="s">
        <v>580</v>
      </c>
      <c r="B19" s="187" t="s">
        <v>581</v>
      </c>
      <c r="C19" s="188">
        <v>482275665</v>
      </c>
      <c r="D19" s="189">
        <v>123649802</v>
      </c>
      <c r="E19" s="189">
        <v>283935048</v>
      </c>
      <c r="F19" s="189">
        <v>143385247</v>
      </c>
      <c r="G19" s="189">
        <f t="shared" si="0"/>
        <v>550970097</v>
      </c>
      <c r="H19" s="189">
        <v>104491854</v>
      </c>
      <c r="I19" s="189">
        <v>217336082</v>
      </c>
      <c r="J19" s="189">
        <v>129529890</v>
      </c>
      <c r="K19" s="189">
        <f t="shared" si="1"/>
        <v>451357826</v>
      </c>
      <c r="L19" s="190">
        <f t="shared" si="2"/>
        <v>0.8192056673449557</v>
      </c>
    </row>
    <row r="20" spans="1:12" x14ac:dyDescent="0.25">
      <c r="A20" s="152" t="s">
        <v>103</v>
      </c>
      <c r="B20" s="187" t="s">
        <v>582</v>
      </c>
      <c r="C20" s="188">
        <v>24688837215.476406</v>
      </c>
      <c r="D20" s="189">
        <v>1599960692.4000003</v>
      </c>
      <c r="E20" s="189">
        <v>14511700623.1348</v>
      </c>
      <c r="F20" s="189">
        <v>10498757374</v>
      </c>
      <c r="G20" s="189">
        <f t="shared" si="0"/>
        <v>26610418689.534798</v>
      </c>
      <c r="H20" s="189">
        <v>1110236746</v>
      </c>
      <c r="I20" s="189">
        <v>12978125791</v>
      </c>
      <c r="J20" s="189">
        <v>9935709704</v>
      </c>
      <c r="K20" s="189">
        <f t="shared" si="1"/>
        <v>24024072241</v>
      </c>
      <c r="L20" s="190">
        <f t="shared" si="2"/>
        <v>0.90280699906642425</v>
      </c>
    </row>
    <row r="21" spans="1:12" x14ac:dyDescent="0.25">
      <c r="A21" s="152" t="s">
        <v>121</v>
      </c>
      <c r="B21" s="191" t="s">
        <v>583</v>
      </c>
      <c r="C21" s="188">
        <v>571249968</v>
      </c>
      <c r="D21" s="189"/>
      <c r="E21" s="189">
        <v>558258415</v>
      </c>
      <c r="F21" s="189">
        <v>30096439</v>
      </c>
      <c r="G21" s="189">
        <f t="shared" si="0"/>
        <v>588354854</v>
      </c>
      <c r="H21" s="189"/>
      <c r="I21" s="189">
        <v>247370421</v>
      </c>
      <c r="J21" s="189">
        <v>28965532</v>
      </c>
      <c r="K21" s="189">
        <f t="shared" si="1"/>
        <v>276335953</v>
      </c>
      <c r="L21" s="190">
        <f t="shared" si="2"/>
        <v>0.46967565767716091</v>
      </c>
    </row>
    <row r="22" spans="1:12" x14ac:dyDescent="0.25">
      <c r="A22" s="152" t="s">
        <v>125</v>
      </c>
      <c r="B22" s="191" t="s">
        <v>584</v>
      </c>
      <c r="C22" s="188">
        <v>3258555575.999999</v>
      </c>
      <c r="D22" s="189">
        <v>92345428</v>
      </c>
      <c r="E22" s="189">
        <v>3400774917.9687991</v>
      </c>
      <c r="F22" s="189">
        <v>140539420</v>
      </c>
      <c r="G22" s="189">
        <f t="shared" si="0"/>
        <v>3633659765.9687991</v>
      </c>
      <c r="H22" s="189">
        <v>72562886</v>
      </c>
      <c r="I22" s="189">
        <v>3157331586</v>
      </c>
      <c r="J22" s="189">
        <v>122470424</v>
      </c>
      <c r="K22" s="189">
        <f t="shared" si="1"/>
        <v>3352364896</v>
      </c>
      <c r="L22" s="190">
        <f t="shared" si="2"/>
        <v>0.92258634872662582</v>
      </c>
    </row>
    <row r="23" spans="1:12" x14ac:dyDescent="0.25">
      <c r="A23" s="152" t="s">
        <v>585</v>
      </c>
      <c r="B23" s="191" t="s">
        <v>586</v>
      </c>
      <c r="C23" s="192">
        <v>1466593607</v>
      </c>
      <c r="D23" s="189">
        <v>45171440</v>
      </c>
      <c r="E23" s="189">
        <v>1427802582</v>
      </c>
      <c r="F23" s="189">
        <v>52698151</v>
      </c>
      <c r="G23" s="189">
        <f t="shared" si="0"/>
        <v>1525672173</v>
      </c>
      <c r="H23" s="189">
        <v>34985070</v>
      </c>
      <c r="I23" s="189">
        <v>1182596573.6199999</v>
      </c>
      <c r="J23" s="189">
        <v>46011497</v>
      </c>
      <c r="K23" s="189">
        <f t="shared" si="1"/>
        <v>1263593140.6199999</v>
      </c>
      <c r="L23" s="190">
        <f t="shared" si="2"/>
        <v>0.82822061186010754</v>
      </c>
    </row>
    <row r="24" spans="1:12" x14ac:dyDescent="0.25">
      <c r="A24" s="152" t="s">
        <v>587</v>
      </c>
      <c r="B24" s="191" t="s">
        <v>588</v>
      </c>
      <c r="C24" s="192">
        <v>55267465</v>
      </c>
      <c r="D24" s="189"/>
      <c r="E24" s="189">
        <v>2000000</v>
      </c>
      <c r="F24" s="189">
        <v>55267465</v>
      </c>
      <c r="G24" s="189">
        <f t="shared" si="0"/>
        <v>57267465</v>
      </c>
      <c r="H24" s="189"/>
      <c r="I24" s="189">
        <v>2000000</v>
      </c>
      <c r="J24" s="189">
        <v>34326324</v>
      </c>
      <c r="K24" s="189">
        <f t="shared" si="1"/>
        <v>36326324</v>
      </c>
      <c r="L24" s="190">
        <f t="shared" si="2"/>
        <v>0.6343274318149057</v>
      </c>
    </row>
    <row r="25" spans="1:12" x14ac:dyDescent="0.25">
      <c r="A25" s="152" t="s">
        <v>589</v>
      </c>
      <c r="B25" s="191" t="s">
        <v>590</v>
      </c>
      <c r="C25" s="192">
        <v>1713913008</v>
      </c>
      <c r="D25" s="189">
        <v>68707838</v>
      </c>
      <c r="E25" s="189">
        <v>1508805439</v>
      </c>
      <c r="F25" s="189">
        <v>148356743</v>
      </c>
      <c r="G25" s="189">
        <f t="shared" si="0"/>
        <v>1725870020</v>
      </c>
      <c r="H25" s="189">
        <v>41631340</v>
      </c>
      <c r="I25" s="189">
        <v>201730541</v>
      </c>
      <c r="J25" s="189">
        <v>140677228</v>
      </c>
      <c r="K25" s="189">
        <f t="shared" si="1"/>
        <v>384039109</v>
      </c>
      <c r="L25" s="190">
        <f t="shared" si="2"/>
        <v>0.22251913791283076</v>
      </c>
    </row>
    <row r="26" spans="1:12" x14ac:dyDescent="0.25">
      <c r="A26" s="152" t="s">
        <v>591</v>
      </c>
      <c r="B26" s="191" t="s">
        <v>592</v>
      </c>
      <c r="C26" s="192">
        <v>41061317</v>
      </c>
      <c r="D26" s="189"/>
      <c r="E26" s="189">
        <v>2200000</v>
      </c>
      <c r="F26" s="189">
        <v>47961317</v>
      </c>
      <c r="G26" s="189">
        <f t="shared" si="0"/>
        <v>50161317</v>
      </c>
      <c r="H26" s="189"/>
      <c r="I26" s="189">
        <v>2196974</v>
      </c>
      <c r="J26" s="189">
        <v>44557389</v>
      </c>
      <c r="K26" s="189">
        <f t="shared" si="1"/>
        <v>46754363</v>
      </c>
      <c r="L26" s="190">
        <f t="shared" si="2"/>
        <v>0.93208005284231277</v>
      </c>
    </row>
    <row r="27" spans="1:12" x14ac:dyDescent="0.25">
      <c r="A27" s="152" t="s">
        <v>593</v>
      </c>
      <c r="B27" s="191" t="s">
        <v>594</v>
      </c>
      <c r="C27" s="192">
        <v>3895363913</v>
      </c>
      <c r="D27" s="189">
        <v>966270167</v>
      </c>
      <c r="E27" s="189">
        <v>2986700510</v>
      </c>
      <c r="F27" s="189">
        <v>30143620</v>
      </c>
      <c r="G27" s="189">
        <f t="shared" si="0"/>
        <v>3983114297</v>
      </c>
      <c r="H27" s="189">
        <v>962275447</v>
      </c>
      <c r="I27" s="189">
        <v>2846622319</v>
      </c>
      <c r="J27" s="189">
        <v>24539070</v>
      </c>
      <c r="K27" s="189">
        <f t="shared" si="1"/>
        <v>3833436836</v>
      </c>
      <c r="L27" s="190">
        <f t="shared" si="2"/>
        <v>0.96242200202170092</v>
      </c>
    </row>
    <row r="28" spans="1:12" x14ac:dyDescent="0.25">
      <c r="A28" s="193" t="s">
        <v>595</v>
      </c>
      <c r="B28" s="61" t="s">
        <v>596</v>
      </c>
      <c r="C28" s="192">
        <v>2223636412</v>
      </c>
      <c r="D28" s="189">
        <v>413049152</v>
      </c>
      <c r="E28" s="189">
        <v>1002590689</v>
      </c>
      <c r="F28" s="189">
        <v>776800715</v>
      </c>
      <c r="G28" s="189">
        <f t="shared" si="0"/>
        <v>2192440556</v>
      </c>
      <c r="H28" s="189">
        <v>382257783</v>
      </c>
      <c r="I28" s="189">
        <v>791809996</v>
      </c>
      <c r="J28" s="189">
        <v>709141563</v>
      </c>
      <c r="K28" s="189">
        <f t="shared" si="1"/>
        <v>1883209342</v>
      </c>
      <c r="L28" s="190">
        <f t="shared" si="2"/>
        <v>0.85895571346108601</v>
      </c>
    </row>
    <row r="29" spans="1:12" x14ac:dyDescent="0.25">
      <c r="A29" s="193" t="s">
        <v>597</v>
      </c>
      <c r="B29" s="61" t="s">
        <v>598</v>
      </c>
      <c r="C29" s="192">
        <v>436795373</v>
      </c>
      <c r="D29" s="189">
        <v>163900000</v>
      </c>
      <c r="E29" s="189">
        <v>107549657</v>
      </c>
      <c r="F29" s="189">
        <v>140013012</v>
      </c>
      <c r="G29" s="189">
        <f t="shared" si="0"/>
        <v>411462669</v>
      </c>
      <c r="H29" s="189">
        <v>0</v>
      </c>
      <c r="I29" s="189">
        <v>54498745</v>
      </c>
      <c r="J29" s="189">
        <v>122265192</v>
      </c>
      <c r="K29" s="189">
        <f t="shared" si="1"/>
        <v>176763937</v>
      </c>
      <c r="L29" s="190">
        <f t="shared" si="2"/>
        <v>0.42959896563544625</v>
      </c>
    </row>
    <row r="30" spans="1:12" x14ac:dyDescent="0.25">
      <c r="A30" s="193" t="s">
        <v>599</v>
      </c>
      <c r="B30" s="61" t="s">
        <v>600</v>
      </c>
      <c r="C30" s="192">
        <v>10985602114</v>
      </c>
      <c r="D30" s="189">
        <v>503297342.59319997</v>
      </c>
      <c r="E30" s="189">
        <v>10156665201.736</v>
      </c>
      <c r="F30" s="189">
        <v>565792313</v>
      </c>
      <c r="G30" s="189">
        <f t="shared" si="0"/>
        <v>11225754857.329201</v>
      </c>
      <c r="H30" s="189">
        <v>469749487</v>
      </c>
      <c r="I30" s="189">
        <v>9313039637</v>
      </c>
      <c r="J30" s="189">
        <v>531343702</v>
      </c>
      <c r="K30" s="189">
        <f t="shared" si="1"/>
        <v>10314132826</v>
      </c>
      <c r="L30" s="190">
        <f t="shared" si="2"/>
        <v>0.91879191707682706</v>
      </c>
    </row>
    <row r="31" spans="1:12" x14ac:dyDescent="0.25">
      <c r="A31" s="193" t="s">
        <v>601</v>
      </c>
      <c r="B31" s="61" t="s">
        <v>602</v>
      </c>
      <c r="C31" s="192">
        <v>9605365771.8060017</v>
      </c>
      <c r="D31" s="189">
        <v>2468021018</v>
      </c>
      <c r="E31" s="189">
        <v>7427239153.8059998</v>
      </c>
      <c r="F31" s="189">
        <v>343024530</v>
      </c>
      <c r="G31" s="189">
        <f t="shared" si="0"/>
        <v>10238284701.806</v>
      </c>
      <c r="H31" s="189">
        <v>157623029</v>
      </c>
      <c r="I31" s="189">
        <v>5788512441</v>
      </c>
      <c r="J31" s="189">
        <v>270777356</v>
      </c>
      <c r="K31" s="189">
        <f t="shared" si="1"/>
        <v>6216912826</v>
      </c>
      <c r="L31" s="190">
        <f t="shared" si="2"/>
        <v>0.60722210869007742</v>
      </c>
    </row>
    <row r="32" spans="1:12" s="157" customFormat="1" x14ac:dyDescent="0.25">
      <c r="A32" s="194" t="s">
        <v>603</v>
      </c>
      <c r="B32" s="55" t="s">
        <v>604</v>
      </c>
      <c r="C32" s="192">
        <v>509027789</v>
      </c>
      <c r="D32" s="192">
        <v>80300014</v>
      </c>
      <c r="E32" s="192">
        <v>240110748</v>
      </c>
      <c r="F32" s="192">
        <v>207237177</v>
      </c>
      <c r="G32" s="189">
        <f t="shared" si="0"/>
        <v>527647939</v>
      </c>
      <c r="H32" s="192">
        <v>79985381</v>
      </c>
      <c r="I32" s="192">
        <v>202641004</v>
      </c>
      <c r="J32" s="192">
        <v>192820444</v>
      </c>
      <c r="K32" s="189">
        <f t="shared" si="1"/>
        <v>475446829</v>
      </c>
      <c r="L32" s="195">
        <f t="shared" si="2"/>
        <v>0.90106829546433609</v>
      </c>
    </row>
    <row r="33" spans="1:12" x14ac:dyDescent="0.25">
      <c r="A33" s="193" t="s">
        <v>605</v>
      </c>
      <c r="B33" s="61" t="s">
        <v>606</v>
      </c>
      <c r="C33" s="192">
        <v>1246194999</v>
      </c>
      <c r="D33" s="189">
        <v>387361379.99999994</v>
      </c>
      <c r="E33" s="189">
        <v>980057985</v>
      </c>
      <c r="F33" s="189">
        <v>126175650</v>
      </c>
      <c r="G33" s="189">
        <f t="shared" si="0"/>
        <v>1493595015</v>
      </c>
      <c r="H33" s="189">
        <v>28637408</v>
      </c>
      <c r="I33" s="189">
        <v>817825035</v>
      </c>
      <c r="J33" s="189">
        <v>90562958</v>
      </c>
      <c r="K33" s="189">
        <f t="shared" si="1"/>
        <v>937025401</v>
      </c>
      <c r="L33" s="190">
        <f t="shared" si="2"/>
        <v>0.62736243197758668</v>
      </c>
    </row>
    <row r="34" spans="1:12" x14ac:dyDescent="0.25">
      <c r="A34" s="193" t="s">
        <v>607</v>
      </c>
      <c r="B34" s="61" t="s">
        <v>608</v>
      </c>
      <c r="C34" s="192">
        <v>3414621052</v>
      </c>
      <c r="D34" s="189">
        <v>2153153984</v>
      </c>
      <c r="E34" s="189">
        <v>1711453370</v>
      </c>
      <c r="F34" s="189">
        <v>120663669</v>
      </c>
      <c r="G34" s="189">
        <f t="shared" si="0"/>
        <v>3985271023</v>
      </c>
      <c r="H34" s="189">
        <v>848374208</v>
      </c>
      <c r="I34" s="189">
        <v>1621986167</v>
      </c>
      <c r="J34" s="189">
        <v>98927097</v>
      </c>
      <c r="K34" s="189">
        <f t="shared" si="1"/>
        <v>2569287472</v>
      </c>
      <c r="L34" s="190">
        <f t="shared" si="2"/>
        <v>0.64469579538555766</v>
      </c>
    </row>
    <row r="35" spans="1:12" x14ac:dyDescent="0.25">
      <c r="A35" s="193" t="s">
        <v>609</v>
      </c>
      <c r="B35" s="55" t="s">
        <v>610</v>
      </c>
      <c r="C35" s="192">
        <v>6100993189.8249989</v>
      </c>
      <c r="D35" s="189">
        <v>4984222956.2550011</v>
      </c>
      <c r="E35" s="189">
        <v>1367956500</v>
      </c>
      <c r="F35" s="189">
        <v>306580909</v>
      </c>
      <c r="G35" s="189">
        <f t="shared" si="0"/>
        <v>6658760365.2550011</v>
      </c>
      <c r="H35" s="189">
        <v>1571247381</v>
      </c>
      <c r="I35" s="192">
        <v>1123262040</v>
      </c>
      <c r="J35" s="189">
        <v>261832334</v>
      </c>
      <c r="K35" s="189">
        <f t="shared" si="1"/>
        <v>2956341755</v>
      </c>
      <c r="L35" s="190">
        <f t="shared" si="2"/>
        <v>0.44397779659199149</v>
      </c>
    </row>
    <row r="36" spans="1:12" x14ac:dyDescent="0.25">
      <c r="A36" s="193" t="s">
        <v>611</v>
      </c>
      <c r="B36" s="61" t="s">
        <v>612</v>
      </c>
      <c r="C36" s="192">
        <v>1497228702.7684</v>
      </c>
      <c r="D36" s="189">
        <v>607917821.44000006</v>
      </c>
      <c r="E36" s="189">
        <v>977781255.91839993</v>
      </c>
      <c r="F36" s="189">
        <v>101221878</v>
      </c>
      <c r="G36" s="189">
        <f t="shared" si="0"/>
        <v>1686920955.3583999</v>
      </c>
      <c r="H36" s="189">
        <v>156673975</v>
      </c>
      <c r="I36" s="189">
        <v>803661034</v>
      </c>
      <c r="J36" s="189">
        <v>79654889</v>
      </c>
      <c r="K36" s="189">
        <f t="shared" si="1"/>
        <v>1039989898</v>
      </c>
      <c r="L36" s="190">
        <f t="shared" si="2"/>
        <v>0.61650185487146658</v>
      </c>
    </row>
    <row r="37" spans="1:12" x14ac:dyDescent="0.25">
      <c r="A37" s="193" t="s">
        <v>613</v>
      </c>
      <c r="B37" s="61" t="s">
        <v>614</v>
      </c>
      <c r="C37" s="192">
        <v>2316553062.7671995</v>
      </c>
      <c r="D37" s="189">
        <v>2062514982.0224001</v>
      </c>
      <c r="E37" s="189">
        <v>49233128.744800001</v>
      </c>
      <c r="F37" s="189">
        <v>161894501</v>
      </c>
      <c r="G37" s="189">
        <f t="shared" si="0"/>
        <v>2273642611.7672005</v>
      </c>
      <c r="H37" s="189">
        <v>1353214422</v>
      </c>
      <c r="I37" s="189">
        <v>32596217</v>
      </c>
      <c r="J37" s="189">
        <v>101038532</v>
      </c>
      <c r="K37" s="189">
        <f t="shared" si="1"/>
        <v>1486849171</v>
      </c>
      <c r="L37" s="190">
        <f t="shared" si="2"/>
        <v>0.6539502573116972</v>
      </c>
    </row>
    <row r="38" spans="1:12" x14ac:dyDescent="0.25">
      <c r="A38" s="193" t="s">
        <v>615</v>
      </c>
      <c r="B38" s="61" t="s">
        <v>616</v>
      </c>
      <c r="C38" s="192">
        <v>63631546</v>
      </c>
      <c r="D38" s="189"/>
      <c r="E38" s="189">
        <v>63946546</v>
      </c>
      <c r="F38" s="189"/>
      <c r="G38" s="189">
        <f t="shared" si="0"/>
        <v>63946546</v>
      </c>
      <c r="H38" s="189"/>
      <c r="I38" s="189">
        <v>56495049</v>
      </c>
      <c r="J38" s="189"/>
      <c r="K38" s="189">
        <f t="shared" si="1"/>
        <v>56495049</v>
      </c>
      <c r="L38" s="190">
        <f t="shared" si="2"/>
        <v>0.88347303386800591</v>
      </c>
    </row>
    <row r="39" spans="1:12" s="157" customFormat="1" x14ac:dyDescent="0.25">
      <c r="A39" s="286" t="s">
        <v>563</v>
      </c>
      <c r="B39" s="287"/>
      <c r="C39" s="51"/>
      <c r="D39" s="49"/>
      <c r="E39" s="49"/>
      <c r="F39" s="196"/>
      <c r="G39" s="49"/>
      <c r="H39" s="196"/>
      <c r="I39" s="49"/>
      <c r="J39" s="196"/>
      <c r="K39" s="49">
        <f>+'Mapa II_ Despesas por Economica'!K145</f>
        <v>916958869</v>
      </c>
      <c r="L39" s="50"/>
    </row>
    <row r="40" spans="1:12" x14ac:dyDescent="0.25">
      <c r="A40" s="280" t="s">
        <v>617</v>
      </c>
      <c r="B40" s="281"/>
      <c r="C40" s="25">
        <f>SUM(C8:C39)</f>
        <v>78011667331.643005</v>
      </c>
      <c r="D40" s="25">
        <f t="shared" ref="D40:K40" si="3">SUM(D8:D39)</f>
        <v>16719844017.710602</v>
      </c>
      <c r="E40" s="25">
        <f t="shared" si="3"/>
        <v>51755311294.3088</v>
      </c>
      <c r="F40" s="25">
        <f t="shared" si="3"/>
        <v>14528645444</v>
      </c>
      <c r="G40" s="25">
        <f t="shared" si="3"/>
        <v>83003800756.019394</v>
      </c>
      <c r="H40" s="25">
        <f t="shared" si="3"/>
        <v>7373946417</v>
      </c>
      <c r="I40" s="25">
        <f t="shared" si="3"/>
        <v>43932358663.619995</v>
      </c>
      <c r="J40" s="25">
        <f t="shared" si="3"/>
        <v>13447411462</v>
      </c>
      <c r="K40" s="25">
        <f t="shared" si="3"/>
        <v>65670675411.619995</v>
      </c>
      <c r="L40" s="197">
        <f t="shared" si="2"/>
        <v>0.79117672701099284</v>
      </c>
    </row>
    <row r="41" spans="1:12" hidden="1" x14ac:dyDescent="0.25"/>
    <row r="42" spans="1:12" hidden="1" x14ac:dyDescent="0.25">
      <c r="C42" s="180">
        <v>78011667331.642975</v>
      </c>
      <c r="D42" s="180">
        <v>16719844017.710613</v>
      </c>
      <c r="E42" s="180">
        <v>51755311294.308777</v>
      </c>
      <c r="F42" s="180">
        <v>14528645444</v>
      </c>
      <c r="G42" s="180">
        <v>83003800756.019394</v>
      </c>
      <c r="H42" s="180">
        <v>7373946417</v>
      </c>
      <c r="I42" s="180">
        <v>43932358663.620003</v>
      </c>
      <c r="J42" s="180">
        <v>13447411462</v>
      </c>
      <c r="K42" s="180">
        <v>64753716542.620003</v>
      </c>
    </row>
    <row r="43" spans="1:12" hidden="1" x14ac:dyDescent="0.25"/>
    <row r="44" spans="1:12" hidden="1" x14ac:dyDescent="0.25">
      <c r="C44" s="181">
        <f>+C42-C40</f>
        <v>0</v>
      </c>
      <c r="D44" s="181">
        <f t="shared" ref="D44:K44" si="4">+D42-D40</f>
        <v>0</v>
      </c>
      <c r="E44" s="181">
        <f t="shared" si="4"/>
        <v>0</v>
      </c>
      <c r="F44" s="181">
        <f t="shared" si="4"/>
        <v>0</v>
      </c>
      <c r="G44" s="181">
        <f t="shared" si="4"/>
        <v>0</v>
      </c>
      <c r="H44" s="181">
        <f t="shared" si="4"/>
        <v>0</v>
      </c>
      <c r="I44" s="181">
        <f t="shared" si="4"/>
        <v>0</v>
      </c>
      <c r="J44" s="181">
        <f t="shared" si="4"/>
        <v>0</v>
      </c>
      <c r="K44" s="181">
        <f t="shared" si="4"/>
        <v>-916958868.99999237</v>
      </c>
    </row>
    <row r="45" spans="1:12" hidden="1" x14ac:dyDescent="0.25"/>
    <row r="46" spans="1:12" hidden="1" x14ac:dyDescent="0.25"/>
  </sheetData>
  <mergeCells count="7">
    <mergeCell ref="L6:L7"/>
    <mergeCell ref="A39:B39"/>
    <mergeCell ref="A40:B40"/>
    <mergeCell ref="A6:B7"/>
    <mergeCell ref="C6:C7"/>
    <mergeCell ref="D6:G6"/>
    <mergeCell ref="H6:K6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opLeftCell="A45" zoomScale="80" zoomScaleNormal="80" workbookViewId="0">
      <selection activeCell="B64" sqref="B64"/>
    </sheetView>
  </sheetViews>
  <sheetFormatPr defaultRowHeight="15" x14ac:dyDescent="0.25"/>
  <cols>
    <col min="1" max="1" width="33.5703125" customWidth="1"/>
    <col min="2" max="2" width="68.140625" customWidth="1"/>
    <col min="3" max="11" width="16.7109375" customWidth="1"/>
    <col min="12" max="12" width="10.85546875" customWidth="1"/>
  </cols>
  <sheetData>
    <row r="1" spans="1:12" s="139" customFormat="1" ht="22.5" customHeight="1" x14ac:dyDescent="0.25">
      <c r="A1" s="275"/>
      <c r="B1" s="275"/>
    </row>
    <row r="2" spans="1:12" s="139" customFormat="1" ht="51.75" customHeight="1" x14ac:dyDescent="0.25">
      <c r="A2" s="276"/>
      <c r="B2" s="276"/>
    </row>
    <row r="3" spans="1:12" s="139" customFormat="1" x14ac:dyDescent="0.25">
      <c r="A3" s="257" t="s">
        <v>618</v>
      </c>
      <c r="B3" s="258"/>
      <c r="C3" s="253" t="s">
        <v>411</v>
      </c>
      <c r="D3" s="266" t="s">
        <v>412</v>
      </c>
      <c r="E3" s="267"/>
      <c r="F3" s="267"/>
      <c r="G3" s="268"/>
      <c r="H3" s="266" t="s">
        <v>3</v>
      </c>
      <c r="I3" s="267"/>
      <c r="J3" s="267"/>
      <c r="K3" s="268"/>
      <c r="L3" s="290" t="s">
        <v>4</v>
      </c>
    </row>
    <row r="4" spans="1:12" x14ac:dyDescent="0.25">
      <c r="A4" s="259"/>
      <c r="B4" s="260"/>
      <c r="C4" s="254"/>
      <c r="D4" s="254" t="s">
        <v>414</v>
      </c>
      <c r="E4" s="288" t="s">
        <v>415</v>
      </c>
      <c r="F4" s="254" t="s">
        <v>416</v>
      </c>
      <c r="G4" s="292" t="s">
        <v>8</v>
      </c>
      <c r="H4" s="254" t="s">
        <v>414</v>
      </c>
      <c r="I4" s="288" t="s">
        <v>415</v>
      </c>
      <c r="J4" s="254" t="s">
        <v>416</v>
      </c>
      <c r="K4" s="289" t="s">
        <v>8</v>
      </c>
      <c r="L4" s="291"/>
    </row>
    <row r="5" spans="1:12" ht="28.5" customHeight="1" x14ac:dyDescent="0.25">
      <c r="A5" s="261"/>
      <c r="B5" s="262"/>
      <c r="C5" s="254"/>
      <c r="D5" s="254"/>
      <c r="E5" s="288"/>
      <c r="F5" s="254"/>
      <c r="G5" s="292"/>
      <c r="H5" s="254"/>
      <c r="I5" s="288"/>
      <c r="J5" s="254"/>
      <c r="K5" s="289"/>
      <c r="L5" s="291"/>
    </row>
    <row r="6" spans="1:12" x14ac:dyDescent="0.25">
      <c r="A6" s="198" t="s">
        <v>619</v>
      </c>
      <c r="B6" s="187" t="s">
        <v>620</v>
      </c>
      <c r="C6" s="199">
        <v>5478285544</v>
      </c>
      <c r="D6" s="200">
        <v>50400000</v>
      </c>
      <c r="E6" s="200">
        <v>5061273846</v>
      </c>
      <c r="F6" s="200">
        <v>477132291</v>
      </c>
      <c r="G6" s="200">
        <f>+D6+E6+F6</f>
        <v>5588806137</v>
      </c>
      <c r="H6" s="200">
        <v>0</v>
      </c>
      <c r="I6" s="200">
        <v>4868199725</v>
      </c>
      <c r="J6" s="200">
        <v>425740414</v>
      </c>
      <c r="K6" s="200">
        <f>+H6+I6+J6</f>
        <v>5293940139</v>
      </c>
      <c r="L6" s="201">
        <f>+K6/G6</f>
        <v>0.94723989510964135</v>
      </c>
    </row>
    <row r="7" spans="1:12" x14ac:dyDescent="0.25">
      <c r="A7" s="202"/>
      <c r="B7" s="187" t="s">
        <v>621</v>
      </c>
      <c r="C7" s="199">
        <v>4155378685</v>
      </c>
      <c r="D7" s="200">
        <v>128526928</v>
      </c>
      <c r="E7" s="200">
        <v>783083974.26499999</v>
      </c>
      <c r="F7" s="200">
        <v>2183710794</v>
      </c>
      <c r="G7" s="200">
        <f t="shared" ref="G7:G70" si="0">+D7+E7+F7</f>
        <v>3095321696.2649999</v>
      </c>
      <c r="H7" s="200">
        <v>96454527</v>
      </c>
      <c r="I7" s="200">
        <v>762510162</v>
      </c>
      <c r="J7" s="200">
        <v>2035143928</v>
      </c>
      <c r="K7" s="200">
        <f t="shared" ref="K7:K70" si="1">+H7+I7+J7</f>
        <v>2894108617</v>
      </c>
      <c r="L7" s="201">
        <f t="shared" ref="L7:L71" si="2">+K7/G7</f>
        <v>0.93499445323961139</v>
      </c>
    </row>
    <row r="8" spans="1:12" x14ac:dyDescent="0.25">
      <c r="A8" s="202"/>
      <c r="B8" s="187" t="s">
        <v>622</v>
      </c>
      <c r="C8" s="199">
        <v>1696130152</v>
      </c>
      <c r="D8" s="200">
        <v>52707838</v>
      </c>
      <c r="E8" s="200">
        <v>1503011935</v>
      </c>
      <c r="F8" s="200">
        <v>152941143</v>
      </c>
      <c r="G8" s="200">
        <f t="shared" si="0"/>
        <v>1708660916</v>
      </c>
      <c r="H8" s="200">
        <v>26043142</v>
      </c>
      <c r="I8" s="200">
        <v>201730541</v>
      </c>
      <c r="J8" s="200">
        <v>145325086</v>
      </c>
      <c r="K8" s="200">
        <f t="shared" si="1"/>
        <v>373098769</v>
      </c>
      <c r="L8" s="201">
        <f t="shared" si="2"/>
        <v>0.21835740813538923</v>
      </c>
    </row>
    <row r="9" spans="1:12" x14ac:dyDescent="0.25">
      <c r="A9" s="202"/>
      <c r="B9" s="187" t="s">
        <v>623</v>
      </c>
      <c r="C9" s="199">
        <v>37207380</v>
      </c>
      <c r="D9" s="200"/>
      <c r="E9" s="200">
        <v>2762515</v>
      </c>
      <c r="F9" s="200">
        <v>28132648</v>
      </c>
      <c r="G9" s="200">
        <f t="shared" si="0"/>
        <v>30895163</v>
      </c>
      <c r="H9" s="200"/>
      <c r="I9" s="200">
        <v>1931919</v>
      </c>
      <c r="J9" s="200">
        <v>25693870</v>
      </c>
      <c r="K9" s="200">
        <f t="shared" si="1"/>
        <v>27625789</v>
      </c>
      <c r="L9" s="201">
        <f t="shared" si="2"/>
        <v>0.89417845117049555</v>
      </c>
    </row>
    <row r="10" spans="1:12" x14ac:dyDescent="0.25">
      <c r="A10" s="202"/>
      <c r="B10" s="203" t="s">
        <v>624</v>
      </c>
      <c r="C10" s="199">
        <v>594457644.27640009</v>
      </c>
      <c r="D10" s="200"/>
      <c r="E10" s="200">
        <v>779740545.27640009</v>
      </c>
      <c r="F10" s="200"/>
      <c r="G10" s="200">
        <f t="shared" si="0"/>
        <v>779740545.27640009</v>
      </c>
      <c r="H10" s="200"/>
      <c r="I10" s="200">
        <v>582091093</v>
      </c>
      <c r="J10" s="200"/>
      <c r="K10" s="200">
        <f t="shared" si="1"/>
        <v>582091093</v>
      </c>
      <c r="L10" s="201">
        <f t="shared" si="2"/>
        <v>0.74651894983050049</v>
      </c>
    </row>
    <row r="11" spans="1:12" x14ac:dyDescent="0.25">
      <c r="A11" s="202"/>
      <c r="B11" s="204" t="s">
        <v>625</v>
      </c>
      <c r="C11" s="199">
        <v>369771057</v>
      </c>
      <c r="D11" s="200">
        <v>9500000</v>
      </c>
      <c r="E11" s="200">
        <v>213094899</v>
      </c>
      <c r="F11" s="200">
        <v>190581893</v>
      </c>
      <c r="G11" s="200">
        <f t="shared" si="0"/>
        <v>413176792</v>
      </c>
      <c r="H11" s="200">
        <v>5442986</v>
      </c>
      <c r="I11" s="200">
        <v>153069947</v>
      </c>
      <c r="J11" s="200">
        <v>165257690</v>
      </c>
      <c r="K11" s="200">
        <f t="shared" si="1"/>
        <v>323770623</v>
      </c>
      <c r="L11" s="201">
        <f t="shared" si="2"/>
        <v>0.78361280030462122</v>
      </c>
    </row>
    <row r="12" spans="1:12" x14ac:dyDescent="0.25">
      <c r="A12" s="202"/>
      <c r="B12" s="187" t="s">
        <v>626</v>
      </c>
      <c r="C12" s="199">
        <v>216316142</v>
      </c>
      <c r="D12" s="200">
        <v>162012152</v>
      </c>
      <c r="E12" s="200">
        <v>9422246</v>
      </c>
      <c r="F12" s="200">
        <v>41303990</v>
      </c>
      <c r="G12" s="200">
        <f t="shared" si="0"/>
        <v>212738388</v>
      </c>
      <c r="H12" s="200">
        <v>11834846</v>
      </c>
      <c r="I12" s="200">
        <v>4457020</v>
      </c>
      <c r="J12" s="200">
        <v>37820014</v>
      </c>
      <c r="K12" s="200">
        <f t="shared" si="1"/>
        <v>54111880</v>
      </c>
      <c r="L12" s="201">
        <f t="shared" si="2"/>
        <v>0.25435879489695107</v>
      </c>
    </row>
    <row r="13" spans="1:12" x14ac:dyDescent="0.25">
      <c r="A13" s="202"/>
      <c r="B13" s="187" t="s">
        <v>627</v>
      </c>
      <c r="C13" s="199">
        <v>0</v>
      </c>
      <c r="D13" s="200"/>
      <c r="E13" s="200">
        <v>5019020</v>
      </c>
      <c r="F13" s="200"/>
      <c r="G13" s="200">
        <f t="shared" si="0"/>
        <v>5019020</v>
      </c>
      <c r="H13" s="200"/>
      <c r="I13" s="200">
        <v>3568395</v>
      </c>
      <c r="J13" s="200"/>
      <c r="K13" s="200">
        <f t="shared" si="1"/>
        <v>3568395</v>
      </c>
      <c r="L13" s="201">
        <f t="shared" si="2"/>
        <v>0.71097445318010288</v>
      </c>
    </row>
    <row r="14" spans="1:12" x14ac:dyDescent="0.25">
      <c r="A14" s="202"/>
      <c r="B14" s="187" t="s">
        <v>628</v>
      </c>
      <c r="C14" s="199">
        <v>1031792619</v>
      </c>
      <c r="D14" s="200">
        <v>403978310</v>
      </c>
      <c r="E14" s="200">
        <v>153850124</v>
      </c>
      <c r="F14" s="200">
        <v>364888762</v>
      </c>
      <c r="G14" s="200">
        <f t="shared" si="0"/>
        <v>922717196</v>
      </c>
      <c r="H14" s="200">
        <v>375755811</v>
      </c>
      <c r="I14" s="200">
        <v>50073120</v>
      </c>
      <c r="J14" s="200">
        <v>297065902</v>
      </c>
      <c r="K14" s="200">
        <f t="shared" si="1"/>
        <v>722894833</v>
      </c>
      <c r="L14" s="201">
        <f t="shared" si="2"/>
        <v>0.78344137958386983</v>
      </c>
    </row>
    <row r="15" spans="1:12" x14ac:dyDescent="0.25">
      <c r="A15" s="202"/>
      <c r="B15" s="187" t="s">
        <v>629</v>
      </c>
      <c r="C15" s="199">
        <v>5875432527</v>
      </c>
      <c r="D15" s="200"/>
      <c r="E15" s="200"/>
      <c r="F15" s="200">
        <v>5966732527</v>
      </c>
      <c r="G15" s="200">
        <f t="shared" si="0"/>
        <v>5966732527</v>
      </c>
      <c r="H15" s="200"/>
      <c r="I15" s="200"/>
      <c r="J15" s="200">
        <v>5866552414</v>
      </c>
      <c r="K15" s="200">
        <f t="shared" si="1"/>
        <v>5866552414</v>
      </c>
      <c r="L15" s="201">
        <f t="shared" si="2"/>
        <v>0.98321022225369148</v>
      </c>
    </row>
    <row r="16" spans="1:12" x14ac:dyDescent="0.25">
      <c r="A16" s="205"/>
      <c r="B16" s="187" t="s">
        <v>630</v>
      </c>
      <c r="C16" s="199">
        <v>568399636</v>
      </c>
      <c r="D16" s="200"/>
      <c r="E16" s="200">
        <v>180692588</v>
      </c>
      <c r="F16" s="200">
        <v>390716986</v>
      </c>
      <c r="G16" s="200">
        <f t="shared" si="0"/>
        <v>571409574</v>
      </c>
      <c r="H16" s="200"/>
      <c r="I16" s="200">
        <v>174157728</v>
      </c>
      <c r="J16" s="200">
        <v>139689193</v>
      </c>
      <c r="K16" s="200">
        <f t="shared" si="1"/>
        <v>313846921</v>
      </c>
      <c r="L16" s="201">
        <f t="shared" si="2"/>
        <v>0.54925037185323744</v>
      </c>
    </row>
    <row r="17" spans="1:12" x14ac:dyDescent="0.25">
      <c r="A17" s="206" t="s">
        <v>631</v>
      </c>
      <c r="B17" s="203"/>
      <c r="C17" s="207">
        <f>SUM(C6:C16)</f>
        <v>20023171386.276398</v>
      </c>
      <c r="D17" s="207">
        <f t="shared" ref="D17:J17" si="3">SUM(D6:D16)</f>
        <v>807125228</v>
      </c>
      <c r="E17" s="207">
        <f t="shared" si="3"/>
        <v>8691951692.5414009</v>
      </c>
      <c r="F17" s="207">
        <f t="shared" si="3"/>
        <v>9796141034</v>
      </c>
      <c r="G17" s="200">
        <f t="shared" si="0"/>
        <v>19295217954.541401</v>
      </c>
      <c r="H17" s="207">
        <f t="shared" si="3"/>
        <v>515531312</v>
      </c>
      <c r="I17" s="207">
        <f t="shared" si="3"/>
        <v>6801789650</v>
      </c>
      <c r="J17" s="207">
        <f t="shared" si="3"/>
        <v>9138288511</v>
      </c>
      <c r="K17" s="200">
        <f t="shared" si="1"/>
        <v>16455609473</v>
      </c>
      <c r="L17" s="208">
        <f t="shared" si="2"/>
        <v>0.85283356279097855</v>
      </c>
    </row>
    <row r="18" spans="1:12" x14ac:dyDescent="0.25">
      <c r="A18" s="198" t="s">
        <v>632</v>
      </c>
      <c r="B18" s="187" t="s">
        <v>633</v>
      </c>
      <c r="C18" s="199">
        <v>1302680039</v>
      </c>
      <c r="D18" s="200">
        <v>18750000</v>
      </c>
      <c r="E18" s="200">
        <v>1249081397</v>
      </c>
      <c r="F18" s="200">
        <v>52155351</v>
      </c>
      <c r="G18" s="200">
        <f t="shared" si="0"/>
        <v>1319986748</v>
      </c>
      <c r="H18" s="200">
        <v>18738735</v>
      </c>
      <c r="I18" s="200">
        <v>1141305969</v>
      </c>
      <c r="J18" s="200">
        <v>45539253</v>
      </c>
      <c r="K18" s="200">
        <f t="shared" si="1"/>
        <v>1205583957</v>
      </c>
      <c r="L18" s="201">
        <f t="shared" si="2"/>
        <v>0.9133303488286233</v>
      </c>
    </row>
    <row r="19" spans="1:12" x14ac:dyDescent="0.25">
      <c r="A19" s="202"/>
      <c r="B19" s="187" t="s">
        <v>634</v>
      </c>
      <c r="C19" s="199">
        <v>49964115</v>
      </c>
      <c r="D19" s="200"/>
      <c r="E19" s="200">
        <v>49964115</v>
      </c>
      <c r="F19" s="200"/>
      <c r="G19" s="200">
        <f t="shared" si="0"/>
        <v>49964115</v>
      </c>
      <c r="H19" s="200"/>
      <c r="I19" s="200">
        <v>45628970</v>
      </c>
      <c r="J19" s="200"/>
      <c r="K19" s="200">
        <f t="shared" si="1"/>
        <v>45628970</v>
      </c>
      <c r="L19" s="201">
        <f t="shared" si="2"/>
        <v>0.9132348286365124</v>
      </c>
    </row>
    <row r="20" spans="1:12" x14ac:dyDescent="0.25">
      <c r="A20" s="205"/>
      <c r="B20" s="187" t="s">
        <v>635</v>
      </c>
      <c r="C20" s="199">
        <v>158556320</v>
      </c>
      <c r="D20" s="200"/>
      <c r="E20" s="200">
        <v>173363937</v>
      </c>
      <c r="F20" s="200">
        <v>542800</v>
      </c>
      <c r="G20" s="200">
        <f t="shared" si="0"/>
        <v>173906737</v>
      </c>
      <c r="H20" s="200"/>
      <c r="I20" s="200">
        <v>36729572.620000005</v>
      </c>
      <c r="J20" s="200">
        <v>472244</v>
      </c>
      <c r="K20" s="200">
        <f t="shared" si="1"/>
        <v>37201816.620000005</v>
      </c>
      <c r="L20" s="201">
        <f t="shared" si="2"/>
        <v>0.21391820272034662</v>
      </c>
    </row>
    <row r="21" spans="1:12" x14ac:dyDescent="0.25">
      <c r="A21" s="206" t="s">
        <v>636</v>
      </c>
      <c r="B21" s="203"/>
      <c r="C21" s="209">
        <f t="shared" ref="C21:J21" si="4">SUM(C18:C20)</f>
        <v>1511200474</v>
      </c>
      <c r="D21" s="209">
        <f t="shared" si="4"/>
        <v>18750000</v>
      </c>
      <c r="E21" s="209">
        <f t="shared" si="4"/>
        <v>1472409449</v>
      </c>
      <c r="F21" s="209">
        <f t="shared" si="4"/>
        <v>52698151</v>
      </c>
      <c r="G21" s="200">
        <f t="shared" si="0"/>
        <v>1543857600</v>
      </c>
      <c r="H21" s="209">
        <f t="shared" si="4"/>
        <v>18738735</v>
      </c>
      <c r="I21" s="209">
        <f t="shared" si="4"/>
        <v>1223664511.6199999</v>
      </c>
      <c r="J21" s="209">
        <f t="shared" si="4"/>
        <v>46011497</v>
      </c>
      <c r="K21" s="200">
        <f t="shared" si="1"/>
        <v>1288414743.6199999</v>
      </c>
      <c r="L21" s="210">
        <f t="shared" si="2"/>
        <v>0.83454247569205853</v>
      </c>
    </row>
    <row r="22" spans="1:12" x14ac:dyDescent="0.25">
      <c r="A22" s="198" t="s">
        <v>637</v>
      </c>
      <c r="B22" s="211" t="s">
        <v>638</v>
      </c>
      <c r="C22" s="199">
        <v>2922146245</v>
      </c>
      <c r="D22" s="200"/>
      <c r="E22" s="200">
        <v>2790806060</v>
      </c>
      <c r="F22" s="200"/>
      <c r="G22" s="200">
        <f t="shared" si="0"/>
        <v>2790806060</v>
      </c>
      <c r="H22" s="200"/>
      <c r="I22" s="200">
        <v>2692031651</v>
      </c>
      <c r="J22" s="200"/>
      <c r="K22" s="200">
        <f t="shared" si="1"/>
        <v>2692031651</v>
      </c>
      <c r="L22" s="201">
        <f t="shared" si="2"/>
        <v>0.96460721136602379</v>
      </c>
    </row>
    <row r="23" spans="1:12" x14ac:dyDescent="0.25">
      <c r="A23" s="202"/>
      <c r="B23" s="211" t="s">
        <v>639</v>
      </c>
      <c r="C23" s="199">
        <v>1521766803</v>
      </c>
      <c r="D23" s="200">
        <v>40662084</v>
      </c>
      <c r="E23" s="200">
        <v>1225893319</v>
      </c>
      <c r="F23" s="200">
        <v>244879304</v>
      </c>
      <c r="G23" s="200">
        <f t="shared" si="0"/>
        <v>1511434707</v>
      </c>
      <c r="H23" s="200">
        <v>36501553</v>
      </c>
      <c r="I23" s="200">
        <v>971438944</v>
      </c>
      <c r="J23" s="200">
        <v>218496866</v>
      </c>
      <c r="K23" s="200">
        <f t="shared" si="1"/>
        <v>1226437363</v>
      </c>
      <c r="L23" s="201">
        <f t="shared" si="2"/>
        <v>0.81143919569924239</v>
      </c>
    </row>
    <row r="24" spans="1:12" x14ac:dyDescent="0.25">
      <c r="A24" s="202"/>
      <c r="B24" s="211" t="s">
        <v>640</v>
      </c>
      <c r="C24" s="199">
        <v>467804680</v>
      </c>
      <c r="D24" s="200">
        <v>61196647</v>
      </c>
      <c r="E24" s="200">
        <v>114333480</v>
      </c>
      <c r="F24" s="200">
        <v>261217591</v>
      </c>
      <c r="G24" s="200">
        <f t="shared" si="0"/>
        <v>436747718</v>
      </c>
      <c r="H24" s="200">
        <v>61196647</v>
      </c>
      <c r="I24" s="200">
        <v>106919205</v>
      </c>
      <c r="J24" s="200">
        <v>256215194</v>
      </c>
      <c r="K24" s="200">
        <f t="shared" si="1"/>
        <v>424331046</v>
      </c>
      <c r="L24" s="201">
        <f t="shared" si="2"/>
        <v>0.97157015025319493</v>
      </c>
    </row>
    <row r="25" spans="1:12" x14ac:dyDescent="0.25">
      <c r="A25" s="202"/>
      <c r="B25" s="211" t="s">
        <v>641</v>
      </c>
      <c r="C25" s="199">
        <v>729782229</v>
      </c>
      <c r="D25" s="200">
        <v>936555217</v>
      </c>
      <c r="E25" s="200">
        <v>12935028</v>
      </c>
      <c r="F25" s="200"/>
      <c r="G25" s="200">
        <f t="shared" si="0"/>
        <v>949490245</v>
      </c>
      <c r="H25" s="200">
        <v>933577947</v>
      </c>
      <c r="I25" s="200">
        <v>9989184</v>
      </c>
      <c r="J25" s="200"/>
      <c r="K25" s="200">
        <f t="shared" si="1"/>
        <v>943567131</v>
      </c>
      <c r="L25" s="201">
        <f t="shared" si="2"/>
        <v>0.9937617958360383</v>
      </c>
    </row>
    <row r="26" spans="1:12" x14ac:dyDescent="0.25">
      <c r="A26" s="205"/>
      <c r="B26" s="211" t="s">
        <v>642</v>
      </c>
      <c r="C26" s="199">
        <v>802510262</v>
      </c>
      <c r="D26" s="200">
        <v>57095185</v>
      </c>
      <c r="E26" s="200">
        <v>627168990</v>
      </c>
      <c r="F26" s="200">
        <v>135402881</v>
      </c>
      <c r="G26" s="200">
        <f t="shared" si="0"/>
        <v>819667056</v>
      </c>
      <c r="H26" s="200">
        <v>45770665</v>
      </c>
      <c r="I26" s="200">
        <v>528621660</v>
      </c>
      <c r="J26" s="200">
        <v>113945911</v>
      </c>
      <c r="K26" s="200">
        <f t="shared" si="1"/>
        <v>688338236</v>
      </c>
      <c r="L26" s="201">
        <f t="shared" si="2"/>
        <v>0.83977784755570317</v>
      </c>
    </row>
    <row r="27" spans="1:12" x14ac:dyDescent="0.25">
      <c r="A27" s="206" t="s">
        <v>643</v>
      </c>
      <c r="B27" s="203"/>
      <c r="C27" s="209">
        <f t="shared" ref="C27:J27" si="5">SUM(C22:C26)</f>
        <v>6444010219</v>
      </c>
      <c r="D27" s="209">
        <f t="shared" si="5"/>
        <v>1095509133</v>
      </c>
      <c r="E27" s="209">
        <f t="shared" si="5"/>
        <v>4771136877</v>
      </c>
      <c r="F27" s="209">
        <f t="shared" si="5"/>
        <v>641499776</v>
      </c>
      <c r="G27" s="200">
        <f t="shared" si="0"/>
        <v>6508145786</v>
      </c>
      <c r="H27" s="209">
        <f t="shared" si="5"/>
        <v>1077046812</v>
      </c>
      <c r="I27" s="209">
        <f t="shared" si="5"/>
        <v>4309000644</v>
      </c>
      <c r="J27" s="209">
        <f t="shared" si="5"/>
        <v>588657971</v>
      </c>
      <c r="K27" s="200">
        <f t="shared" si="1"/>
        <v>5974705427</v>
      </c>
      <c r="L27" s="210">
        <f t="shared" si="2"/>
        <v>0.91803497085951724</v>
      </c>
    </row>
    <row r="28" spans="1:12" x14ac:dyDescent="0.25">
      <c r="A28" s="198" t="s">
        <v>644</v>
      </c>
      <c r="B28" s="211" t="s">
        <v>645</v>
      </c>
      <c r="C28" s="199">
        <v>65112695</v>
      </c>
      <c r="D28" s="200">
        <v>14807600</v>
      </c>
      <c r="E28" s="200">
        <v>64027532</v>
      </c>
      <c r="F28" s="200"/>
      <c r="G28" s="200">
        <f t="shared" si="0"/>
        <v>78835132</v>
      </c>
      <c r="H28" s="200">
        <v>12684991</v>
      </c>
      <c r="I28" s="200">
        <v>47971039</v>
      </c>
      <c r="J28" s="200"/>
      <c r="K28" s="200">
        <f t="shared" si="1"/>
        <v>60656030</v>
      </c>
      <c r="L28" s="201">
        <f t="shared" si="2"/>
        <v>0.76940354460242422</v>
      </c>
    </row>
    <row r="29" spans="1:12" x14ac:dyDescent="0.25">
      <c r="A29" s="202"/>
      <c r="B29" s="211" t="s">
        <v>646</v>
      </c>
      <c r="C29" s="199">
        <v>569544255.79999995</v>
      </c>
      <c r="D29" s="200">
        <v>61167496</v>
      </c>
      <c r="E29" s="200">
        <v>751616152.76999998</v>
      </c>
      <c r="F29" s="200">
        <v>77824627</v>
      </c>
      <c r="G29" s="200">
        <f t="shared" si="0"/>
        <v>890608275.76999998</v>
      </c>
      <c r="H29" s="200">
        <v>37097696</v>
      </c>
      <c r="I29" s="200">
        <v>542896687</v>
      </c>
      <c r="J29" s="200">
        <v>70954834</v>
      </c>
      <c r="K29" s="200">
        <f t="shared" si="1"/>
        <v>650949217</v>
      </c>
      <c r="L29" s="201">
        <f t="shared" si="2"/>
        <v>0.73090407388950418</v>
      </c>
    </row>
    <row r="30" spans="1:12" x14ac:dyDescent="0.25">
      <c r="A30" s="202"/>
      <c r="B30" s="211" t="s">
        <v>647</v>
      </c>
      <c r="C30" s="199">
        <v>1320922226</v>
      </c>
      <c r="D30" s="200">
        <v>905600838</v>
      </c>
      <c r="E30" s="200">
        <v>628196341</v>
      </c>
      <c r="F30" s="200">
        <v>126266286</v>
      </c>
      <c r="G30" s="200">
        <f t="shared" si="0"/>
        <v>1660063465</v>
      </c>
      <c r="H30" s="200">
        <v>399424785</v>
      </c>
      <c r="I30" s="200">
        <v>499365313</v>
      </c>
      <c r="J30" s="200">
        <v>117073530</v>
      </c>
      <c r="K30" s="200">
        <f t="shared" si="1"/>
        <v>1015863628</v>
      </c>
      <c r="L30" s="201">
        <f t="shared" si="2"/>
        <v>0.61194264521688035</v>
      </c>
    </row>
    <row r="31" spans="1:12" x14ac:dyDescent="0.25">
      <c r="A31" s="202"/>
      <c r="B31" s="211" t="s">
        <v>648</v>
      </c>
      <c r="C31" s="199">
        <v>28495564</v>
      </c>
      <c r="D31" s="200"/>
      <c r="E31" s="200">
        <v>28495564</v>
      </c>
      <c r="F31" s="200"/>
      <c r="G31" s="200">
        <f t="shared" si="0"/>
        <v>28495564</v>
      </c>
      <c r="H31" s="200"/>
      <c r="I31" s="200">
        <v>20326004</v>
      </c>
      <c r="J31" s="200"/>
      <c r="K31" s="200">
        <f t="shared" si="1"/>
        <v>20326004</v>
      </c>
      <c r="L31" s="201">
        <f t="shared" si="2"/>
        <v>0.71330414797194397</v>
      </c>
    </row>
    <row r="32" spans="1:12" x14ac:dyDescent="0.25">
      <c r="A32" s="202"/>
      <c r="B32" s="211" t="s">
        <v>649</v>
      </c>
      <c r="C32" s="199">
        <v>371055174</v>
      </c>
      <c r="D32" s="200">
        <v>40326608</v>
      </c>
      <c r="E32" s="200">
        <v>299333001</v>
      </c>
      <c r="F32" s="200">
        <v>56247570</v>
      </c>
      <c r="G32" s="200">
        <f t="shared" si="0"/>
        <v>395907179</v>
      </c>
      <c r="H32" s="200">
        <v>11363316</v>
      </c>
      <c r="I32" s="200">
        <v>235248492</v>
      </c>
      <c r="J32" s="200">
        <v>43906497</v>
      </c>
      <c r="K32" s="200">
        <f t="shared" si="1"/>
        <v>290518305</v>
      </c>
      <c r="L32" s="201">
        <f t="shared" si="2"/>
        <v>0.73380408441646372</v>
      </c>
    </row>
    <row r="33" spans="1:12" x14ac:dyDescent="0.25">
      <c r="A33" s="202"/>
      <c r="B33" s="211" t="s">
        <v>650</v>
      </c>
      <c r="C33" s="199">
        <v>0</v>
      </c>
      <c r="D33" s="200"/>
      <c r="E33" s="200">
        <v>2504000</v>
      </c>
      <c r="F33" s="200"/>
      <c r="G33" s="200">
        <f t="shared" si="0"/>
        <v>2504000</v>
      </c>
      <c r="H33" s="200"/>
      <c r="I33" s="200">
        <v>2215788</v>
      </c>
      <c r="J33" s="200"/>
      <c r="K33" s="200">
        <f t="shared" si="1"/>
        <v>2215788</v>
      </c>
      <c r="L33" s="201"/>
    </row>
    <row r="34" spans="1:12" x14ac:dyDescent="0.25">
      <c r="A34" s="202"/>
      <c r="B34" s="211" t="s">
        <v>651</v>
      </c>
      <c r="C34" s="199">
        <v>183795874</v>
      </c>
      <c r="D34" s="200">
        <v>135442965</v>
      </c>
      <c r="E34" s="200">
        <v>37203725</v>
      </c>
      <c r="F34" s="200">
        <v>10227464</v>
      </c>
      <c r="G34" s="200">
        <f t="shared" si="0"/>
        <v>182874154</v>
      </c>
      <c r="H34" s="200">
        <v>43588462</v>
      </c>
      <c r="I34" s="200">
        <v>28451207</v>
      </c>
      <c r="J34" s="200">
        <v>7324082</v>
      </c>
      <c r="K34" s="200">
        <f t="shared" si="1"/>
        <v>79363751</v>
      </c>
      <c r="L34" s="201">
        <f t="shared" si="2"/>
        <v>0.43398014024442183</v>
      </c>
    </row>
    <row r="35" spans="1:12" x14ac:dyDescent="0.25">
      <c r="A35" s="202"/>
      <c r="B35" s="211" t="s">
        <v>652</v>
      </c>
      <c r="C35" s="199">
        <v>443934835.97839999</v>
      </c>
      <c r="D35" s="200">
        <v>555336449.44000006</v>
      </c>
      <c r="E35" s="200">
        <v>45701222.978399999</v>
      </c>
      <c r="F35" s="200"/>
      <c r="G35" s="200">
        <f t="shared" si="0"/>
        <v>601037672.41840005</v>
      </c>
      <c r="H35" s="200">
        <v>196806491</v>
      </c>
      <c r="I35" s="200">
        <v>13009511</v>
      </c>
      <c r="J35" s="200"/>
      <c r="K35" s="200">
        <f t="shared" si="1"/>
        <v>209816002</v>
      </c>
      <c r="L35" s="201">
        <f t="shared" si="2"/>
        <v>0.34908960224699676</v>
      </c>
    </row>
    <row r="36" spans="1:12" x14ac:dyDescent="0.25">
      <c r="A36" s="202"/>
      <c r="B36" s="211" t="s">
        <v>653</v>
      </c>
      <c r="C36" s="199">
        <v>9263819</v>
      </c>
      <c r="D36" s="200"/>
      <c r="E36" s="200">
        <v>2678307</v>
      </c>
      <c r="F36" s="200">
        <v>4670342</v>
      </c>
      <c r="G36" s="200">
        <f t="shared" si="0"/>
        <v>7348649</v>
      </c>
      <c r="H36" s="200"/>
      <c r="I36" s="200">
        <v>2046859</v>
      </c>
      <c r="J36" s="200">
        <v>2661367</v>
      </c>
      <c r="K36" s="200">
        <f t="shared" si="1"/>
        <v>4708226</v>
      </c>
      <c r="L36" s="201">
        <f t="shared" si="2"/>
        <v>0.64069273141226368</v>
      </c>
    </row>
    <row r="37" spans="1:12" x14ac:dyDescent="0.25">
      <c r="A37" s="202"/>
      <c r="B37" s="211" t="s">
        <v>654</v>
      </c>
      <c r="C37" s="199">
        <v>0</v>
      </c>
      <c r="D37" s="200">
        <v>0</v>
      </c>
      <c r="E37" s="200"/>
      <c r="F37" s="200"/>
      <c r="G37" s="200">
        <f t="shared" si="0"/>
        <v>0</v>
      </c>
      <c r="H37" s="200">
        <v>0</v>
      </c>
      <c r="I37" s="200"/>
      <c r="J37" s="200"/>
      <c r="K37" s="200">
        <f t="shared" si="1"/>
        <v>0</v>
      </c>
      <c r="L37" s="201">
        <v>0</v>
      </c>
    </row>
    <row r="38" spans="1:12" x14ac:dyDescent="0.25">
      <c r="A38" s="202"/>
      <c r="B38" s="211" t="s">
        <v>655</v>
      </c>
      <c r="C38" s="199">
        <v>119027236</v>
      </c>
      <c r="D38" s="200">
        <v>1244395</v>
      </c>
      <c r="E38" s="200">
        <v>115782841</v>
      </c>
      <c r="F38" s="200">
        <v>2000000</v>
      </c>
      <c r="G38" s="200">
        <f t="shared" si="0"/>
        <v>119027236</v>
      </c>
      <c r="H38" s="200">
        <v>934367</v>
      </c>
      <c r="I38" s="200">
        <v>85895557</v>
      </c>
      <c r="J38" s="200">
        <v>1599560</v>
      </c>
      <c r="K38" s="200">
        <f t="shared" si="1"/>
        <v>88429484</v>
      </c>
      <c r="L38" s="201">
        <f t="shared" si="2"/>
        <v>0.74293486912524798</v>
      </c>
    </row>
    <row r="39" spans="1:12" x14ac:dyDescent="0.25">
      <c r="A39" s="202"/>
      <c r="B39" s="211" t="s">
        <v>656</v>
      </c>
      <c r="C39" s="199">
        <v>3053280994</v>
      </c>
      <c r="D39" s="200">
        <v>2112827376</v>
      </c>
      <c r="E39" s="200">
        <v>1494545151</v>
      </c>
      <c r="F39" s="200">
        <v>1620000</v>
      </c>
      <c r="G39" s="200">
        <f t="shared" si="0"/>
        <v>3608992527</v>
      </c>
      <c r="H39" s="200">
        <v>837010892</v>
      </c>
      <c r="I39" s="200">
        <v>1400551703</v>
      </c>
      <c r="J39" s="200">
        <v>1620000</v>
      </c>
      <c r="K39" s="200">
        <f t="shared" si="1"/>
        <v>2239182595</v>
      </c>
      <c r="L39" s="201">
        <f t="shared" si="2"/>
        <v>0.62044533986922268</v>
      </c>
    </row>
    <row r="40" spans="1:12" x14ac:dyDescent="0.25">
      <c r="A40" s="202"/>
      <c r="B40" s="211" t="s">
        <v>657</v>
      </c>
      <c r="C40" s="199">
        <v>61731844</v>
      </c>
      <c r="D40" s="200">
        <v>1428000</v>
      </c>
      <c r="E40" s="200">
        <v>39960930</v>
      </c>
      <c r="F40" s="200">
        <v>12554418</v>
      </c>
      <c r="G40" s="200">
        <f t="shared" si="0"/>
        <v>53943348</v>
      </c>
      <c r="H40" s="200">
        <v>683547</v>
      </c>
      <c r="I40" s="200">
        <v>30377533</v>
      </c>
      <c r="J40" s="200">
        <v>5899287</v>
      </c>
      <c r="K40" s="200">
        <f t="shared" si="1"/>
        <v>36960367</v>
      </c>
      <c r="L40" s="201">
        <f t="shared" si="2"/>
        <v>0.68517006026396432</v>
      </c>
    </row>
    <row r="41" spans="1:12" x14ac:dyDescent="0.25">
      <c r="A41" s="202"/>
      <c r="B41" s="211" t="s">
        <v>658</v>
      </c>
      <c r="C41" s="199">
        <v>139688541.79000002</v>
      </c>
      <c r="D41" s="200"/>
      <c r="E41" s="200">
        <v>154795078.94</v>
      </c>
      <c r="F41" s="200">
        <v>39729350</v>
      </c>
      <c r="G41" s="200">
        <f t="shared" si="0"/>
        <v>194524428.94</v>
      </c>
      <c r="H41" s="200"/>
      <c r="I41" s="200">
        <v>58295450</v>
      </c>
      <c r="J41" s="200">
        <v>16717163</v>
      </c>
      <c r="K41" s="200">
        <f t="shared" si="1"/>
        <v>75012613</v>
      </c>
      <c r="L41" s="201">
        <f t="shared" si="2"/>
        <v>0.38562052801675223</v>
      </c>
    </row>
    <row r="42" spans="1:12" x14ac:dyDescent="0.25">
      <c r="A42" s="202"/>
      <c r="B42" s="211" t="s">
        <v>659</v>
      </c>
      <c r="C42" s="199">
        <v>548591256</v>
      </c>
      <c r="D42" s="200">
        <v>0</v>
      </c>
      <c r="E42" s="200">
        <v>527871529</v>
      </c>
      <c r="F42" s="200">
        <v>26318637</v>
      </c>
      <c r="G42" s="200">
        <f t="shared" si="0"/>
        <v>554190166</v>
      </c>
      <c r="H42" s="200">
        <v>0</v>
      </c>
      <c r="I42" s="200">
        <v>229987698</v>
      </c>
      <c r="J42" s="200">
        <v>22378680</v>
      </c>
      <c r="K42" s="200">
        <f t="shared" si="1"/>
        <v>252366378</v>
      </c>
      <c r="L42" s="201">
        <f t="shared" si="2"/>
        <v>0.45537866509165015</v>
      </c>
    </row>
    <row r="43" spans="1:12" x14ac:dyDescent="0.25">
      <c r="A43" s="202"/>
      <c r="B43" s="211" t="s">
        <v>660</v>
      </c>
      <c r="C43" s="199">
        <v>1533220033</v>
      </c>
      <c r="D43" s="200">
        <v>1303810242.0000002</v>
      </c>
      <c r="E43" s="200">
        <v>925492347</v>
      </c>
      <c r="F43" s="200">
        <v>6350956</v>
      </c>
      <c r="G43" s="200">
        <f t="shared" si="0"/>
        <v>2235653545</v>
      </c>
      <c r="H43" s="200">
        <v>492478756</v>
      </c>
      <c r="I43" s="200">
        <v>780574923</v>
      </c>
      <c r="J43" s="200">
        <v>4928316</v>
      </c>
      <c r="K43" s="200">
        <f t="shared" si="1"/>
        <v>1277981995</v>
      </c>
      <c r="L43" s="201">
        <f t="shared" si="2"/>
        <v>0.57163687005895181</v>
      </c>
    </row>
    <row r="44" spans="1:12" x14ac:dyDescent="0.25">
      <c r="A44" s="202"/>
      <c r="B44" s="211" t="s">
        <v>661</v>
      </c>
      <c r="C44" s="199">
        <v>429302866</v>
      </c>
      <c r="D44" s="200"/>
      <c r="E44" s="200">
        <v>297240920.82840002</v>
      </c>
      <c r="F44" s="200">
        <v>160566961</v>
      </c>
      <c r="G44" s="200">
        <f t="shared" si="0"/>
        <v>457807881.82840002</v>
      </c>
      <c r="H44" s="200"/>
      <c r="I44" s="200">
        <v>63927768</v>
      </c>
      <c r="J44" s="200">
        <v>125035834</v>
      </c>
      <c r="K44" s="200">
        <f t="shared" si="1"/>
        <v>188963602</v>
      </c>
      <c r="L44" s="201">
        <f t="shared" si="2"/>
        <v>0.41275742402099835</v>
      </c>
    </row>
    <row r="45" spans="1:12" x14ac:dyDescent="0.25">
      <c r="A45" s="202"/>
      <c r="B45" s="211" t="s">
        <v>662</v>
      </c>
      <c r="C45" s="199">
        <v>60939660</v>
      </c>
      <c r="D45" s="200">
        <v>20916563</v>
      </c>
      <c r="E45" s="200">
        <v>63154746</v>
      </c>
      <c r="F45" s="200"/>
      <c r="G45" s="200">
        <f t="shared" si="0"/>
        <v>84071309</v>
      </c>
      <c r="H45" s="200">
        <v>20399951</v>
      </c>
      <c r="I45" s="200">
        <v>55441374</v>
      </c>
      <c r="J45" s="200"/>
      <c r="K45" s="200">
        <f t="shared" si="1"/>
        <v>75841325</v>
      </c>
      <c r="L45" s="201">
        <f t="shared" si="2"/>
        <v>0.90210710291188634</v>
      </c>
    </row>
    <row r="46" spans="1:12" x14ac:dyDescent="0.25">
      <c r="A46" s="202"/>
      <c r="B46" s="211" t="s">
        <v>663</v>
      </c>
      <c r="C46" s="199">
        <v>2150515991.4000001</v>
      </c>
      <c r="D46" s="200">
        <v>549593811.39999998</v>
      </c>
      <c r="E46" s="200">
        <v>1317450906</v>
      </c>
      <c r="F46" s="200">
        <v>435159090</v>
      </c>
      <c r="G46" s="200">
        <f t="shared" si="0"/>
        <v>2302203807.4000001</v>
      </c>
      <c r="H46" s="200">
        <v>212508582</v>
      </c>
      <c r="I46" s="200">
        <v>1218999601</v>
      </c>
      <c r="J46" s="200">
        <v>380867093</v>
      </c>
      <c r="K46" s="200">
        <f t="shared" si="1"/>
        <v>1812375276</v>
      </c>
      <c r="L46" s="201">
        <f t="shared" si="2"/>
        <v>0.7872349399190729</v>
      </c>
    </row>
    <row r="47" spans="1:12" x14ac:dyDescent="0.25">
      <c r="A47" s="206" t="s">
        <v>664</v>
      </c>
      <c r="B47" s="203"/>
      <c r="C47" s="209">
        <f>SUM(C28:C46)</f>
        <v>11088422865.968401</v>
      </c>
      <c r="D47" s="209">
        <f>SUM(D28:D46)</f>
        <v>5702502343.8400002</v>
      </c>
      <c r="E47" s="209">
        <f>SUM(E28:E46)</f>
        <v>6796050295.5167999</v>
      </c>
      <c r="F47" s="209">
        <f>SUM(F28:F46)</f>
        <v>959535701</v>
      </c>
      <c r="G47" s="200">
        <f t="shared" si="0"/>
        <v>13458088340.3568</v>
      </c>
      <c r="H47" s="209">
        <f>SUM(H28:H46)</f>
        <v>2264981836</v>
      </c>
      <c r="I47" s="209">
        <f>SUM(I28:I46)</f>
        <v>5315582507</v>
      </c>
      <c r="J47" s="209">
        <f>SUM(J28:J46)</f>
        <v>800966243</v>
      </c>
      <c r="K47" s="200">
        <f t="shared" si="1"/>
        <v>8381530586</v>
      </c>
      <c r="L47" s="210">
        <f t="shared" si="2"/>
        <v>0.62278760356077356</v>
      </c>
    </row>
    <row r="48" spans="1:12" x14ac:dyDescent="0.25">
      <c r="A48" s="198" t="s">
        <v>665</v>
      </c>
      <c r="B48" s="211" t="s">
        <v>666</v>
      </c>
      <c r="C48" s="199">
        <v>0</v>
      </c>
      <c r="D48" s="200"/>
      <c r="E48" s="200">
        <v>2539216</v>
      </c>
      <c r="F48" s="200"/>
      <c r="G48" s="200">
        <f t="shared" si="0"/>
        <v>2539216</v>
      </c>
      <c r="H48" s="200"/>
      <c r="I48" s="200">
        <v>573630</v>
      </c>
      <c r="J48" s="200"/>
      <c r="K48" s="200">
        <f t="shared" si="1"/>
        <v>573630</v>
      </c>
      <c r="L48" s="201">
        <f t="shared" si="2"/>
        <v>0.22590831185688812</v>
      </c>
    </row>
    <row r="49" spans="1:12" x14ac:dyDescent="0.25">
      <c r="A49" s="212"/>
      <c r="B49" s="211" t="s">
        <v>667</v>
      </c>
      <c r="C49" s="199">
        <v>1488386096</v>
      </c>
      <c r="D49" s="200">
        <v>1387719935</v>
      </c>
      <c r="E49" s="200"/>
      <c r="F49" s="200">
        <v>101301069</v>
      </c>
      <c r="G49" s="200">
        <f t="shared" si="0"/>
        <v>1489021004</v>
      </c>
      <c r="H49" s="200">
        <v>157772946</v>
      </c>
      <c r="I49" s="200"/>
      <c r="J49" s="200">
        <v>80990275</v>
      </c>
      <c r="K49" s="200">
        <f t="shared" si="1"/>
        <v>238763221</v>
      </c>
      <c r="L49" s="201">
        <f t="shared" si="2"/>
        <v>0.16034912896366371</v>
      </c>
    </row>
    <row r="50" spans="1:12" x14ac:dyDescent="0.25">
      <c r="A50" s="212"/>
      <c r="B50" s="211" t="s">
        <v>668</v>
      </c>
      <c r="C50" s="199">
        <v>5158692</v>
      </c>
      <c r="D50" s="200">
        <v>13678256</v>
      </c>
      <c r="E50" s="200">
        <v>21579140</v>
      </c>
      <c r="F50" s="200"/>
      <c r="G50" s="200">
        <f t="shared" si="0"/>
        <v>35257396</v>
      </c>
      <c r="H50" s="200">
        <v>9206039</v>
      </c>
      <c r="I50" s="200">
        <v>0</v>
      </c>
      <c r="J50" s="200"/>
      <c r="K50" s="200">
        <f t="shared" si="1"/>
        <v>9206039</v>
      </c>
      <c r="L50" s="201">
        <f t="shared" si="2"/>
        <v>0.26110944211535075</v>
      </c>
    </row>
    <row r="51" spans="1:12" x14ac:dyDescent="0.25">
      <c r="A51" s="212"/>
      <c r="B51" s="211" t="s">
        <v>669</v>
      </c>
      <c r="C51" s="199">
        <v>597351609</v>
      </c>
      <c r="D51" s="200">
        <v>505142714</v>
      </c>
      <c r="E51" s="200">
        <v>228457699</v>
      </c>
      <c r="F51" s="200">
        <v>9176987</v>
      </c>
      <c r="G51" s="200">
        <f t="shared" si="0"/>
        <v>742777400</v>
      </c>
      <c r="H51" s="200">
        <v>159322392</v>
      </c>
      <c r="I51" s="200">
        <v>195673409</v>
      </c>
      <c r="J51" s="200">
        <v>8072345</v>
      </c>
      <c r="K51" s="200">
        <f t="shared" si="1"/>
        <v>363068146</v>
      </c>
      <c r="L51" s="201"/>
    </row>
    <row r="52" spans="1:12" x14ac:dyDescent="0.25">
      <c r="A52" s="202"/>
      <c r="B52" s="211" t="s">
        <v>670</v>
      </c>
      <c r="C52" s="199">
        <v>0</v>
      </c>
      <c r="D52" s="200"/>
      <c r="E52" s="200">
        <v>5513250</v>
      </c>
      <c r="F52" s="200"/>
      <c r="G52" s="200">
        <f t="shared" si="0"/>
        <v>5513250</v>
      </c>
      <c r="H52" s="200"/>
      <c r="I52" s="200">
        <v>2844643</v>
      </c>
      <c r="J52" s="200"/>
      <c r="K52" s="200">
        <f t="shared" si="1"/>
        <v>2844643</v>
      </c>
      <c r="L52" s="201">
        <f t="shared" si="2"/>
        <v>0.51596481204371292</v>
      </c>
    </row>
    <row r="53" spans="1:12" x14ac:dyDescent="0.25">
      <c r="A53" s="205"/>
      <c r="B53" s="211" t="s">
        <v>671</v>
      </c>
      <c r="C53" s="199">
        <v>833152146</v>
      </c>
      <c r="D53" s="200">
        <v>640373558</v>
      </c>
      <c r="E53" s="200">
        <v>5000000</v>
      </c>
      <c r="F53" s="200">
        <v>69836567</v>
      </c>
      <c r="G53" s="200">
        <f t="shared" si="0"/>
        <v>715210125</v>
      </c>
      <c r="H53" s="200">
        <v>366773363</v>
      </c>
      <c r="I53" s="200">
        <v>4999075</v>
      </c>
      <c r="J53" s="200">
        <v>55696184</v>
      </c>
      <c r="K53" s="200">
        <f t="shared" si="1"/>
        <v>427468622</v>
      </c>
      <c r="L53" s="201">
        <f t="shared" si="2"/>
        <v>0.59768256496648453</v>
      </c>
    </row>
    <row r="54" spans="1:12" x14ac:dyDescent="0.25">
      <c r="A54" s="206" t="s">
        <v>672</v>
      </c>
      <c r="B54" s="203"/>
      <c r="C54" s="209">
        <f>SUM(C48:C53)</f>
        <v>2924048543</v>
      </c>
      <c r="D54" s="209">
        <f t="shared" ref="D54:J54" si="6">SUM(D48:D53)</f>
        <v>2546914463</v>
      </c>
      <c r="E54" s="209">
        <f t="shared" si="6"/>
        <v>263089305</v>
      </c>
      <c r="F54" s="209">
        <f t="shared" si="6"/>
        <v>180314623</v>
      </c>
      <c r="G54" s="200">
        <f t="shared" si="0"/>
        <v>2990318391</v>
      </c>
      <c r="H54" s="209">
        <f t="shared" si="6"/>
        <v>693074740</v>
      </c>
      <c r="I54" s="209">
        <f t="shared" si="6"/>
        <v>204090757</v>
      </c>
      <c r="J54" s="209">
        <f t="shared" si="6"/>
        <v>144758804</v>
      </c>
      <c r="K54" s="200">
        <f t="shared" si="1"/>
        <v>1041924301</v>
      </c>
      <c r="L54" s="210">
        <f t="shared" si="2"/>
        <v>0.34843256294576963</v>
      </c>
    </row>
    <row r="55" spans="1:12" x14ac:dyDescent="0.25">
      <c r="A55" s="198" t="s">
        <v>673</v>
      </c>
      <c r="B55" s="211" t="s">
        <v>674</v>
      </c>
      <c r="C55" s="199">
        <v>367948743</v>
      </c>
      <c r="D55" s="200">
        <v>231698985</v>
      </c>
      <c r="E55" s="200"/>
      <c r="F55" s="200">
        <v>6231543</v>
      </c>
      <c r="G55" s="200">
        <f t="shared" si="0"/>
        <v>237930528</v>
      </c>
      <c r="H55" s="200">
        <v>229927842</v>
      </c>
      <c r="I55" s="200"/>
      <c r="J55" s="200">
        <v>4303263</v>
      </c>
      <c r="K55" s="200">
        <f t="shared" si="1"/>
        <v>234231105</v>
      </c>
      <c r="L55" s="201">
        <f t="shared" si="2"/>
        <v>0.98445166733711442</v>
      </c>
    </row>
    <row r="56" spans="1:12" x14ac:dyDescent="0.25">
      <c r="A56" s="202"/>
      <c r="B56" s="211" t="s">
        <v>675</v>
      </c>
      <c r="C56" s="199">
        <v>62233128.744800001</v>
      </c>
      <c r="D56" s="200">
        <v>31092239.999999996</v>
      </c>
      <c r="E56" s="200">
        <v>49233128.744800001</v>
      </c>
      <c r="F56" s="200"/>
      <c r="G56" s="200">
        <f t="shared" si="0"/>
        <v>80325368.744800001</v>
      </c>
      <c r="H56" s="200">
        <v>15147770</v>
      </c>
      <c r="I56" s="200">
        <v>32596217</v>
      </c>
      <c r="J56" s="200"/>
      <c r="K56" s="200">
        <f t="shared" si="1"/>
        <v>47743987</v>
      </c>
      <c r="L56" s="201">
        <f t="shared" si="2"/>
        <v>0.59438241922905322</v>
      </c>
    </row>
    <row r="57" spans="1:12" x14ac:dyDescent="0.25">
      <c r="A57" s="202"/>
      <c r="B57" s="211" t="s">
        <v>676</v>
      </c>
      <c r="C57" s="199">
        <v>1082689956</v>
      </c>
      <c r="D57" s="200">
        <v>1129977732</v>
      </c>
      <c r="E57" s="200"/>
      <c r="F57" s="200"/>
      <c r="G57" s="200">
        <f t="shared" si="0"/>
        <v>1129977732</v>
      </c>
      <c r="H57" s="200">
        <v>200549403</v>
      </c>
      <c r="I57" s="200"/>
      <c r="J57" s="200"/>
      <c r="K57" s="200">
        <f t="shared" si="1"/>
        <v>200549403</v>
      </c>
      <c r="L57" s="201">
        <f t="shared" si="2"/>
        <v>0.17748084525970109</v>
      </c>
    </row>
    <row r="58" spans="1:12" x14ac:dyDescent="0.25">
      <c r="A58" s="202"/>
      <c r="B58" s="211" t="s">
        <v>677</v>
      </c>
      <c r="C58" s="199">
        <v>19100184</v>
      </c>
      <c r="D58" s="200"/>
      <c r="E58" s="200">
        <v>20000604</v>
      </c>
      <c r="F58" s="200"/>
      <c r="G58" s="200">
        <f t="shared" si="0"/>
        <v>20000604</v>
      </c>
      <c r="H58" s="200"/>
      <c r="I58" s="200">
        <v>14393403</v>
      </c>
      <c r="J58" s="200"/>
      <c r="K58" s="200">
        <f t="shared" si="1"/>
        <v>14393403</v>
      </c>
      <c r="L58" s="201">
        <f t="shared" si="2"/>
        <v>0.71964841661781809</v>
      </c>
    </row>
    <row r="59" spans="1:12" x14ac:dyDescent="0.25">
      <c r="A59" s="202"/>
      <c r="B59" s="211" t="s">
        <v>678</v>
      </c>
      <c r="C59" s="199">
        <v>943196200.02240002</v>
      </c>
      <c r="D59" s="200">
        <v>1140792327.0223999</v>
      </c>
      <c r="E59" s="200">
        <v>4312228</v>
      </c>
      <c r="F59" s="200">
        <v>58418761</v>
      </c>
      <c r="G59" s="200">
        <f t="shared" si="0"/>
        <v>1203523316.0223999</v>
      </c>
      <c r="H59" s="200">
        <v>1030153823</v>
      </c>
      <c r="I59" s="200">
        <v>0</v>
      </c>
      <c r="J59" s="200">
        <v>33785368</v>
      </c>
      <c r="K59" s="200">
        <f t="shared" si="1"/>
        <v>1063939191</v>
      </c>
      <c r="L59" s="201">
        <f t="shared" si="2"/>
        <v>0.88402042306606876</v>
      </c>
    </row>
    <row r="60" spans="1:12" x14ac:dyDescent="0.25">
      <c r="A60" s="213" t="s">
        <v>679</v>
      </c>
      <c r="B60" s="214"/>
      <c r="C60" s="209">
        <f t="shared" ref="C60:J60" si="7">SUM(C55:C59)</f>
        <v>2475168211.7672</v>
      </c>
      <c r="D60" s="209">
        <f t="shared" si="7"/>
        <v>2533561284.0223999</v>
      </c>
      <c r="E60" s="209">
        <f t="shared" si="7"/>
        <v>73545960.744800001</v>
      </c>
      <c r="F60" s="209">
        <f t="shared" si="7"/>
        <v>64650304</v>
      </c>
      <c r="G60" s="200">
        <f t="shared" si="0"/>
        <v>2671757548.7672</v>
      </c>
      <c r="H60" s="209">
        <f t="shared" si="7"/>
        <v>1475778838</v>
      </c>
      <c r="I60" s="209">
        <f t="shared" si="7"/>
        <v>46989620</v>
      </c>
      <c r="J60" s="209">
        <f t="shared" si="7"/>
        <v>38088631</v>
      </c>
      <c r="K60" s="200">
        <f t="shared" si="1"/>
        <v>1560857089</v>
      </c>
      <c r="L60" s="210">
        <f t="shared" si="2"/>
        <v>0.5842061117110755</v>
      </c>
    </row>
    <row r="61" spans="1:12" s="157" customFormat="1" x14ac:dyDescent="0.25">
      <c r="A61" s="215" t="s">
        <v>680</v>
      </c>
      <c r="B61" s="211" t="s">
        <v>681</v>
      </c>
      <c r="C61" s="199">
        <v>740824988</v>
      </c>
      <c r="D61" s="200"/>
      <c r="E61" s="200">
        <v>717086936</v>
      </c>
      <c r="F61" s="200">
        <v>23751052</v>
      </c>
      <c r="G61" s="200">
        <f t="shared" si="0"/>
        <v>740837988</v>
      </c>
      <c r="H61" s="200"/>
      <c r="I61" s="200">
        <v>667654001</v>
      </c>
      <c r="J61" s="200">
        <v>14441169</v>
      </c>
      <c r="K61" s="200">
        <f t="shared" si="1"/>
        <v>682095170</v>
      </c>
      <c r="L61" s="201">
        <f t="shared" si="2"/>
        <v>0.92070760550686015</v>
      </c>
    </row>
    <row r="62" spans="1:12" x14ac:dyDescent="0.25">
      <c r="A62" s="202"/>
      <c r="B62" s="211" t="s">
        <v>682</v>
      </c>
      <c r="C62" s="199">
        <v>49162500</v>
      </c>
      <c r="D62" s="200">
        <v>179853195</v>
      </c>
      <c r="E62" s="200"/>
      <c r="F62" s="200"/>
      <c r="G62" s="200">
        <f t="shared" si="0"/>
        <v>179853195</v>
      </c>
      <c r="H62" s="200">
        <v>62100</v>
      </c>
      <c r="I62" s="200"/>
      <c r="J62" s="200"/>
      <c r="K62" s="200">
        <f t="shared" si="1"/>
        <v>62100</v>
      </c>
      <c r="L62" s="201">
        <f t="shared" si="2"/>
        <v>3.4528160592309747E-4</v>
      </c>
    </row>
    <row r="63" spans="1:12" x14ac:dyDescent="0.25">
      <c r="A63" s="202"/>
      <c r="B63" s="211" t="s">
        <v>683</v>
      </c>
      <c r="C63" s="199">
        <v>0</v>
      </c>
      <c r="D63" s="200"/>
      <c r="E63" s="200">
        <v>4289345</v>
      </c>
      <c r="F63" s="200"/>
      <c r="G63" s="200">
        <f t="shared" si="0"/>
        <v>4289345</v>
      </c>
      <c r="H63" s="200"/>
      <c r="I63" s="200">
        <v>2530718</v>
      </c>
      <c r="J63" s="200"/>
      <c r="K63" s="200">
        <f t="shared" si="1"/>
        <v>2530718</v>
      </c>
      <c r="L63" s="201">
        <f t="shared" si="2"/>
        <v>0.59000103745443655</v>
      </c>
    </row>
    <row r="64" spans="1:12" x14ac:dyDescent="0.25">
      <c r="A64" s="202"/>
      <c r="B64" s="211" t="s">
        <v>684</v>
      </c>
      <c r="C64" s="199">
        <v>3048591256</v>
      </c>
      <c r="D64" s="200">
        <v>47758316</v>
      </c>
      <c r="E64" s="200">
        <v>2954518846</v>
      </c>
      <c r="F64" s="200"/>
      <c r="G64" s="200">
        <f t="shared" si="0"/>
        <v>3002277162</v>
      </c>
      <c r="H64" s="200">
        <v>11756498</v>
      </c>
      <c r="I64" s="200">
        <v>2627006729</v>
      </c>
      <c r="J64" s="200"/>
      <c r="K64" s="200">
        <f t="shared" si="1"/>
        <v>2638763227</v>
      </c>
      <c r="L64" s="201">
        <f t="shared" si="2"/>
        <v>0.87892059414066848</v>
      </c>
    </row>
    <row r="65" spans="1:12" x14ac:dyDescent="0.25">
      <c r="A65" s="202"/>
      <c r="B65" s="211" t="s">
        <v>685</v>
      </c>
      <c r="C65" s="199">
        <v>66271500</v>
      </c>
      <c r="D65" s="200">
        <v>51000000</v>
      </c>
      <c r="E65" s="200">
        <v>0</v>
      </c>
      <c r="F65" s="200">
        <v>14052848</v>
      </c>
      <c r="G65" s="200">
        <f t="shared" si="0"/>
        <v>65052848</v>
      </c>
      <c r="H65" s="200">
        <v>0</v>
      </c>
      <c r="I65" s="200">
        <v>0</v>
      </c>
      <c r="J65" s="200">
        <v>7405279</v>
      </c>
      <c r="K65" s="200">
        <f t="shared" si="1"/>
        <v>7405279</v>
      </c>
      <c r="L65" s="201">
        <f t="shared" si="2"/>
        <v>0.11383481627122613</v>
      </c>
    </row>
    <row r="66" spans="1:12" x14ac:dyDescent="0.25">
      <c r="A66" s="202"/>
      <c r="B66" s="211" t="s">
        <v>686</v>
      </c>
      <c r="C66" s="199">
        <v>1358869367</v>
      </c>
      <c r="D66" s="200">
        <v>1358869367</v>
      </c>
      <c r="E66" s="200"/>
      <c r="F66" s="200"/>
      <c r="G66" s="200">
        <f t="shared" si="0"/>
        <v>1358869367</v>
      </c>
      <c r="H66" s="200">
        <v>0</v>
      </c>
      <c r="I66" s="200"/>
      <c r="J66" s="200"/>
      <c r="K66" s="200">
        <f t="shared" si="1"/>
        <v>0</v>
      </c>
      <c r="L66" s="201">
        <f t="shared" si="2"/>
        <v>0</v>
      </c>
    </row>
    <row r="67" spans="1:12" x14ac:dyDescent="0.25">
      <c r="A67" s="202"/>
      <c r="B67" s="211" t="s">
        <v>687</v>
      </c>
      <c r="C67" s="199">
        <v>3396781443.8059998</v>
      </c>
      <c r="D67" s="200">
        <v>691481275</v>
      </c>
      <c r="E67" s="200">
        <v>3193168976.8059998</v>
      </c>
      <c r="F67" s="200">
        <v>36563579</v>
      </c>
      <c r="G67" s="200">
        <f t="shared" si="0"/>
        <v>3921213830.8059998</v>
      </c>
      <c r="H67" s="200">
        <v>139129744</v>
      </c>
      <c r="I67" s="200">
        <v>1961849019</v>
      </c>
      <c r="J67" s="200">
        <v>14590804</v>
      </c>
      <c r="K67" s="200">
        <f t="shared" si="1"/>
        <v>2115569567</v>
      </c>
      <c r="L67" s="201">
        <f t="shared" si="2"/>
        <v>0.53951905157009705</v>
      </c>
    </row>
    <row r="68" spans="1:12" x14ac:dyDescent="0.25">
      <c r="A68" s="202"/>
      <c r="B68" s="211" t="s">
        <v>688</v>
      </c>
      <c r="C68" s="199">
        <v>690679490</v>
      </c>
      <c r="D68" s="200">
        <v>8956365</v>
      </c>
      <c r="E68" s="200">
        <v>466046287</v>
      </c>
      <c r="F68" s="200">
        <v>213466815</v>
      </c>
      <c r="G68" s="200">
        <f t="shared" si="0"/>
        <v>688469467</v>
      </c>
      <c r="H68" s="200">
        <v>6674687</v>
      </c>
      <c r="I68" s="200">
        <v>449893750</v>
      </c>
      <c r="J68" s="200">
        <v>185433961</v>
      </c>
      <c r="K68" s="200">
        <f t="shared" si="1"/>
        <v>642002398</v>
      </c>
      <c r="L68" s="201">
        <f t="shared" si="2"/>
        <v>0.93250671056992573</v>
      </c>
    </row>
    <row r="69" spans="1:12" x14ac:dyDescent="0.25">
      <c r="A69" s="205"/>
      <c r="B69" s="211" t="s">
        <v>689</v>
      </c>
      <c r="C69" s="199">
        <v>593939977</v>
      </c>
      <c r="D69" s="200">
        <v>130102500</v>
      </c>
      <c r="E69" s="200">
        <v>494393290</v>
      </c>
      <c r="F69" s="200">
        <v>55190236</v>
      </c>
      <c r="G69" s="200">
        <f t="shared" si="0"/>
        <v>679686026</v>
      </c>
      <c r="H69" s="200">
        <v>0</v>
      </c>
      <c r="I69" s="200">
        <v>481819566</v>
      </c>
      <c r="J69" s="200">
        <v>48906143</v>
      </c>
      <c r="K69" s="200">
        <f t="shared" si="1"/>
        <v>530725709</v>
      </c>
      <c r="L69" s="201">
        <f t="shared" si="2"/>
        <v>0.78083951809831675</v>
      </c>
    </row>
    <row r="70" spans="1:12" x14ac:dyDescent="0.25">
      <c r="A70" s="206" t="s">
        <v>690</v>
      </c>
      <c r="B70" s="203"/>
      <c r="C70" s="209">
        <f t="shared" ref="C70:J70" si="8">SUM(C61:C69)</f>
        <v>9945120521.8059998</v>
      </c>
      <c r="D70" s="209">
        <f t="shared" si="8"/>
        <v>2468021018</v>
      </c>
      <c r="E70" s="209">
        <f t="shared" si="8"/>
        <v>7829503680.8059998</v>
      </c>
      <c r="F70" s="209">
        <f t="shared" si="8"/>
        <v>343024530</v>
      </c>
      <c r="G70" s="200">
        <f t="shared" si="0"/>
        <v>10640549228.806</v>
      </c>
      <c r="H70" s="209">
        <f t="shared" si="8"/>
        <v>157623029</v>
      </c>
      <c r="I70" s="209">
        <f t="shared" si="8"/>
        <v>6190753783</v>
      </c>
      <c r="J70" s="209">
        <f t="shared" si="8"/>
        <v>270777356</v>
      </c>
      <c r="K70" s="200">
        <f t="shared" si="1"/>
        <v>6619154168</v>
      </c>
      <c r="L70" s="210">
        <f t="shared" si="2"/>
        <v>0.62206884491269354</v>
      </c>
    </row>
    <row r="71" spans="1:12" x14ac:dyDescent="0.25">
      <c r="A71" s="198" t="s">
        <v>691</v>
      </c>
      <c r="B71" s="211" t="s">
        <v>692</v>
      </c>
      <c r="C71" s="199">
        <v>0</v>
      </c>
      <c r="D71" s="200"/>
      <c r="E71" s="200">
        <v>21652512</v>
      </c>
      <c r="F71" s="200"/>
      <c r="G71" s="200">
        <f t="shared" ref="G71:G96" si="9">+D71+E71+F71</f>
        <v>21652512</v>
      </c>
      <c r="H71" s="200"/>
      <c r="I71" s="200">
        <v>19522610</v>
      </c>
      <c r="J71" s="200"/>
      <c r="K71" s="200">
        <f t="shared" ref="K71:K96" si="10">+H71+I71+J71</f>
        <v>19522610</v>
      </c>
      <c r="L71" s="201">
        <f t="shared" si="2"/>
        <v>0.9016325680826317</v>
      </c>
    </row>
    <row r="72" spans="1:12" x14ac:dyDescent="0.25">
      <c r="A72" s="202"/>
      <c r="B72" s="211" t="s">
        <v>693</v>
      </c>
      <c r="C72" s="199">
        <v>482275665</v>
      </c>
      <c r="D72" s="200">
        <v>123649802</v>
      </c>
      <c r="E72" s="200">
        <v>262282536</v>
      </c>
      <c r="F72" s="200">
        <v>143385247</v>
      </c>
      <c r="G72" s="200">
        <f t="shared" si="9"/>
        <v>529317585</v>
      </c>
      <c r="H72" s="200">
        <v>104491854</v>
      </c>
      <c r="I72" s="200">
        <v>197813472</v>
      </c>
      <c r="J72" s="200">
        <v>129529890</v>
      </c>
      <c r="K72" s="200">
        <f t="shared" si="10"/>
        <v>431835216</v>
      </c>
      <c r="L72" s="201">
        <f t="shared" ref="L72:L98" si="11">+K72/G72</f>
        <v>0.81583387410036645</v>
      </c>
    </row>
    <row r="73" spans="1:12" x14ac:dyDescent="0.25">
      <c r="A73" s="202"/>
      <c r="B73" s="211" t="s">
        <v>694</v>
      </c>
      <c r="C73" s="199">
        <v>425842288</v>
      </c>
      <c r="D73" s="200">
        <v>23302529</v>
      </c>
      <c r="E73" s="200">
        <v>199574522</v>
      </c>
      <c r="F73" s="200">
        <v>202150194</v>
      </c>
      <c r="G73" s="200">
        <f t="shared" si="9"/>
        <v>425027245</v>
      </c>
      <c r="H73" s="200">
        <v>23278713</v>
      </c>
      <c r="I73" s="200">
        <v>166737329</v>
      </c>
      <c r="J73" s="200">
        <v>187978031</v>
      </c>
      <c r="K73" s="200">
        <f t="shared" si="10"/>
        <v>377994073</v>
      </c>
      <c r="L73" s="201">
        <f t="shared" si="11"/>
        <v>0.88934080684639405</v>
      </c>
    </row>
    <row r="74" spans="1:12" x14ac:dyDescent="0.25">
      <c r="A74" s="202"/>
      <c r="B74" s="211" t="s">
        <v>695</v>
      </c>
      <c r="C74" s="199">
        <v>4083038</v>
      </c>
      <c r="D74" s="200"/>
      <c r="E74" s="200">
        <v>4431038</v>
      </c>
      <c r="F74" s="200"/>
      <c r="G74" s="200">
        <f t="shared" si="9"/>
        <v>4431038</v>
      </c>
      <c r="H74" s="200"/>
      <c r="I74" s="200">
        <v>4331711</v>
      </c>
      <c r="J74" s="200"/>
      <c r="K74" s="200">
        <f t="shared" si="10"/>
        <v>4331711</v>
      </c>
      <c r="L74" s="201">
        <f t="shared" si="11"/>
        <v>0.97758380767666631</v>
      </c>
    </row>
    <row r="75" spans="1:12" x14ac:dyDescent="0.25">
      <c r="A75" s="205"/>
      <c r="B75" s="211" t="s">
        <v>696</v>
      </c>
      <c r="C75" s="199">
        <v>75002062</v>
      </c>
      <c r="D75" s="200">
        <v>56997485</v>
      </c>
      <c r="E75" s="200">
        <v>37605188</v>
      </c>
      <c r="F75" s="200"/>
      <c r="G75" s="200">
        <f t="shared" si="9"/>
        <v>94602673</v>
      </c>
      <c r="H75" s="200">
        <v>56706668</v>
      </c>
      <c r="I75" s="200">
        <v>31571964</v>
      </c>
      <c r="J75" s="200"/>
      <c r="K75" s="200">
        <f t="shared" si="10"/>
        <v>88278632</v>
      </c>
      <c r="L75" s="201">
        <f t="shared" si="11"/>
        <v>0.93315156116149067</v>
      </c>
    </row>
    <row r="76" spans="1:12" x14ac:dyDescent="0.25">
      <c r="A76" s="206" t="s">
        <v>697</v>
      </c>
      <c r="B76" s="203"/>
      <c r="C76" s="209">
        <f t="shared" ref="C76:J76" si="12">SUM(C71:C75)</f>
        <v>987203053</v>
      </c>
      <c r="D76" s="209">
        <f t="shared" si="12"/>
        <v>203949816</v>
      </c>
      <c r="E76" s="209">
        <f t="shared" si="12"/>
        <v>525545796</v>
      </c>
      <c r="F76" s="209">
        <f t="shared" si="12"/>
        <v>345535441</v>
      </c>
      <c r="G76" s="200">
        <f t="shared" si="9"/>
        <v>1075031053</v>
      </c>
      <c r="H76" s="209">
        <f t="shared" si="12"/>
        <v>184477235</v>
      </c>
      <c r="I76" s="209">
        <f t="shared" si="12"/>
        <v>419977086</v>
      </c>
      <c r="J76" s="209">
        <f t="shared" si="12"/>
        <v>317507921</v>
      </c>
      <c r="K76" s="200">
        <f t="shared" si="10"/>
        <v>921962242</v>
      </c>
      <c r="L76" s="210">
        <f t="shared" si="11"/>
        <v>0.85761452139187644</v>
      </c>
    </row>
    <row r="77" spans="1:12" x14ac:dyDescent="0.25">
      <c r="A77" s="198" t="s">
        <v>698</v>
      </c>
      <c r="B77" s="211" t="s">
        <v>699</v>
      </c>
      <c r="C77" s="199">
        <v>32160332</v>
      </c>
      <c r="D77" s="200"/>
      <c r="E77" s="200">
        <v>32160332</v>
      </c>
      <c r="F77" s="200"/>
      <c r="G77" s="200">
        <f t="shared" si="9"/>
        <v>32160332</v>
      </c>
      <c r="H77" s="200"/>
      <c r="I77" s="200">
        <v>30731229</v>
      </c>
      <c r="J77" s="200"/>
      <c r="K77" s="200">
        <f t="shared" si="10"/>
        <v>30731229</v>
      </c>
      <c r="L77" s="201">
        <f t="shared" si="11"/>
        <v>0.95556317640004462</v>
      </c>
    </row>
    <row r="78" spans="1:12" x14ac:dyDescent="0.25">
      <c r="A78" s="202"/>
      <c r="B78" s="211" t="s">
        <v>700</v>
      </c>
      <c r="C78" s="199">
        <v>4096588028</v>
      </c>
      <c r="D78" s="200">
        <v>0</v>
      </c>
      <c r="E78" s="200">
        <v>4078564547</v>
      </c>
      <c r="F78" s="200"/>
      <c r="G78" s="200">
        <f t="shared" si="9"/>
        <v>4078564547</v>
      </c>
      <c r="H78" s="200">
        <v>0</v>
      </c>
      <c r="I78" s="200">
        <v>4038020711</v>
      </c>
      <c r="J78" s="200"/>
      <c r="K78" s="200">
        <f t="shared" si="10"/>
        <v>4038020711</v>
      </c>
      <c r="L78" s="201">
        <f t="shared" si="11"/>
        <v>0.99005928788602304</v>
      </c>
    </row>
    <row r="79" spans="1:12" x14ac:dyDescent="0.25">
      <c r="A79" s="202"/>
      <c r="B79" s="211" t="s">
        <v>701</v>
      </c>
      <c r="C79" s="199">
        <v>0</v>
      </c>
      <c r="D79" s="200"/>
      <c r="E79" s="200">
        <v>0</v>
      </c>
      <c r="F79" s="200"/>
      <c r="G79" s="200">
        <f t="shared" si="9"/>
        <v>0</v>
      </c>
      <c r="H79" s="200"/>
      <c r="I79" s="200">
        <v>0</v>
      </c>
      <c r="J79" s="200"/>
      <c r="K79" s="200">
        <f t="shared" si="10"/>
        <v>0</v>
      </c>
      <c r="L79" s="201">
        <v>0</v>
      </c>
    </row>
    <row r="80" spans="1:12" x14ac:dyDescent="0.25">
      <c r="A80" s="202"/>
      <c r="B80" s="211" t="s">
        <v>702</v>
      </c>
      <c r="C80" s="199">
        <v>3627878418</v>
      </c>
      <c r="D80" s="200">
        <v>215830000</v>
      </c>
      <c r="E80" s="200">
        <v>3431658576</v>
      </c>
      <c r="F80" s="200"/>
      <c r="G80" s="200">
        <f t="shared" si="9"/>
        <v>3647488576</v>
      </c>
      <c r="H80" s="200">
        <v>215830000</v>
      </c>
      <c r="I80" s="200">
        <v>3362985254</v>
      </c>
      <c r="J80" s="200"/>
      <c r="K80" s="200">
        <f t="shared" si="10"/>
        <v>3578815254</v>
      </c>
      <c r="L80" s="201">
        <f t="shared" si="11"/>
        <v>0.98117243671389087</v>
      </c>
    </row>
    <row r="81" spans="1:12" x14ac:dyDescent="0.25">
      <c r="A81" s="202"/>
      <c r="B81" s="211" t="s">
        <v>703</v>
      </c>
      <c r="C81" s="199">
        <v>17494621</v>
      </c>
      <c r="D81" s="200"/>
      <c r="E81" s="200">
        <v>17494621</v>
      </c>
      <c r="F81" s="200"/>
      <c r="G81" s="200">
        <f t="shared" si="9"/>
        <v>17494621</v>
      </c>
      <c r="H81" s="200"/>
      <c r="I81" s="200">
        <v>15890970</v>
      </c>
      <c r="J81" s="200"/>
      <c r="K81" s="200">
        <f t="shared" si="10"/>
        <v>15890970</v>
      </c>
      <c r="L81" s="201">
        <f t="shared" si="11"/>
        <v>0.90833462468263815</v>
      </c>
    </row>
    <row r="82" spans="1:12" x14ac:dyDescent="0.25">
      <c r="A82" s="202"/>
      <c r="B82" s="211" t="s">
        <v>704</v>
      </c>
      <c r="C82" s="199">
        <v>1209650920</v>
      </c>
      <c r="D82" s="200"/>
      <c r="E82" s="200">
        <v>1248554374</v>
      </c>
      <c r="F82" s="200">
        <v>15311341</v>
      </c>
      <c r="G82" s="200">
        <f t="shared" si="9"/>
        <v>1263865715</v>
      </c>
      <c r="H82" s="200"/>
      <c r="I82" s="200">
        <v>1068858929</v>
      </c>
      <c r="J82" s="200">
        <v>15242578</v>
      </c>
      <c r="K82" s="200">
        <f t="shared" si="10"/>
        <v>1084101507</v>
      </c>
      <c r="L82" s="201">
        <f t="shared" si="11"/>
        <v>0.85776637037740988</v>
      </c>
    </row>
    <row r="83" spans="1:12" x14ac:dyDescent="0.25">
      <c r="A83" s="202"/>
      <c r="B83" s="211" t="s">
        <v>705</v>
      </c>
      <c r="C83" s="199">
        <v>38781499</v>
      </c>
      <c r="D83" s="200">
        <v>20365099</v>
      </c>
      <c r="E83" s="200">
        <v>20306938</v>
      </c>
      <c r="F83" s="200"/>
      <c r="G83" s="200">
        <f t="shared" si="9"/>
        <v>40672037</v>
      </c>
      <c r="H83" s="200">
        <v>15252582</v>
      </c>
      <c r="I83" s="200">
        <v>12623700</v>
      </c>
      <c r="J83" s="200"/>
      <c r="K83" s="200">
        <f t="shared" si="10"/>
        <v>27876282</v>
      </c>
      <c r="L83" s="201">
        <f t="shared" si="11"/>
        <v>0.68539183321454988</v>
      </c>
    </row>
    <row r="84" spans="1:12" x14ac:dyDescent="0.25">
      <c r="A84" s="202"/>
      <c r="B84" s="211" t="s">
        <v>706</v>
      </c>
      <c r="C84" s="199">
        <v>1501426362</v>
      </c>
      <c r="D84" s="200"/>
      <c r="E84" s="200">
        <v>1062886819</v>
      </c>
      <c r="F84" s="200">
        <v>336999693</v>
      </c>
      <c r="G84" s="200">
        <f t="shared" si="9"/>
        <v>1399886512</v>
      </c>
      <c r="H84" s="200"/>
      <c r="I84" s="200">
        <v>669516033</v>
      </c>
      <c r="J84" s="200">
        <v>305087924</v>
      </c>
      <c r="K84" s="200">
        <f t="shared" si="10"/>
        <v>974603957</v>
      </c>
      <c r="L84" s="201">
        <f t="shared" si="11"/>
        <v>0.69620211970440071</v>
      </c>
    </row>
    <row r="85" spans="1:12" x14ac:dyDescent="0.25">
      <c r="A85" s="202"/>
      <c r="B85" s="211" t="s">
        <v>707</v>
      </c>
      <c r="C85" s="199">
        <v>266251011</v>
      </c>
      <c r="D85" s="200">
        <v>276712342.59319997</v>
      </c>
      <c r="E85" s="200">
        <v>733149970.99499989</v>
      </c>
      <c r="F85" s="200">
        <v>70235170</v>
      </c>
      <c r="G85" s="200">
        <f t="shared" si="9"/>
        <v>1080097483.5881999</v>
      </c>
      <c r="H85" s="200">
        <v>252272602</v>
      </c>
      <c r="I85" s="200">
        <v>18816017</v>
      </c>
      <c r="J85" s="200">
        <v>69566785</v>
      </c>
      <c r="K85" s="200">
        <f t="shared" si="10"/>
        <v>340655404</v>
      </c>
      <c r="L85" s="201">
        <f t="shared" si="11"/>
        <v>0.31539320216570282</v>
      </c>
    </row>
    <row r="86" spans="1:12" x14ac:dyDescent="0.25">
      <c r="A86" s="205"/>
      <c r="B86" s="211" t="s">
        <v>708</v>
      </c>
      <c r="C86" s="199">
        <v>681168483</v>
      </c>
      <c r="D86" s="200">
        <v>138800000</v>
      </c>
      <c r="E86" s="200">
        <v>586493726.73600006</v>
      </c>
      <c r="F86" s="200">
        <v>148333092</v>
      </c>
      <c r="G86" s="200">
        <f t="shared" si="9"/>
        <v>873626818.73600006</v>
      </c>
      <c r="H86" s="200">
        <v>131512783</v>
      </c>
      <c r="I86" s="200">
        <v>364774738</v>
      </c>
      <c r="J86" s="200">
        <v>146288828</v>
      </c>
      <c r="K86" s="200">
        <f t="shared" si="10"/>
        <v>642576349</v>
      </c>
      <c r="L86" s="201">
        <f t="shared" si="11"/>
        <v>0.73552727001868645</v>
      </c>
    </row>
    <row r="87" spans="1:12" x14ac:dyDescent="0.25">
      <c r="A87" s="206" t="s">
        <v>709</v>
      </c>
      <c r="B87" s="203"/>
      <c r="C87" s="209">
        <f t="shared" ref="C87:J87" si="13">SUM(C77:C86)</f>
        <v>11471399674</v>
      </c>
      <c r="D87" s="209">
        <f t="shared" si="13"/>
        <v>651707441.59319997</v>
      </c>
      <c r="E87" s="209">
        <f t="shared" si="13"/>
        <v>11211269904.730999</v>
      </c>
      <c r="F87" s="209">
        <f t="shared" si="13"/>
        <v>570879296</v>
      </c>
      <c r="G87" s="200">
        <f t="shared" si="9"/>
        <v>12433856642.3242</v>
      </c>
      <c r="H87" s="209">
        <f t="shared" si="13"/>
        <v>614867967</v>
      </c>
      <c r="I87" s="209">
        <f t="shared" si="13"/>
        <v>9582217581</v>
      </c>
      <c r="J87" s="209">
        <f t="shared" si="13"/>
        <v>536186115</v>
      </c>
      <c r="K87" s="200">
        <f t="shared" si="10"/>
        <v>10733271663</v>
      </c>
      <c r="L87" s="210">
        <f t="shared" si="11"/>
        <v>0.86322948476537065</v>
      </c>
    </row>
    <row r="88" spans="1:12" x14ac:dyDescent="0.25">
      <c r="A88" s="198" t="s">
        <v>710</v>
      </c>
      <c r="B88" s="211" t="s">
        <v>711</v>
      </c>
      <c r="C88" s="199">
        <v>33012600</v>
      </c>
      <c r="D88" s="200"/>
      <c r="E88" s="200">
        <v>51301183</v>
      </c>
      <c r="F88" s="200"/>
      <c r="G88" s="200">
        <f t="shared" si="9"/>
        <v>51301183</v>
      </c>
      <c r="H88" s="200"/>
      <c r="I88" s="200">
        <v>22355356</v>
      </c>
      <c r="J88" s="200"/>
      <c r="K88" s="200">
        <f t="shared" si="10"/>
        <v>22355356</v>
      </c>
      <c r="L88" s="201">
        <f t="shared" si="11"/>
        <v>0.43576687110704643</v>
      </c>
    </row>
    <row r="89" spans="1:12" x14ac:dyDescent="0.25">
      <c r="A89" s="202"/>
      <c r="B89" s="211" t="s">
        <v>712</v>
      </c>
      <c r="C89" s="199">
        <v>7947093354</v>
      </c>
      <c r="D89" s="200"/>
      <c r="E89" s="200">
        <v>7726027668</v>
      </c>
      <c r="F89" s="200"/>
      <c r="G89" s="200">
        <f t="shared" si="9"/>
        <v>7726027668</v>
      </c>
      <c r="H89" s="200"/>
      <c r="I89" s="200">
        <v>7693969672</v>
      </c>
      <c r="J89" s="200"/>
      <c r="K89" s="200">
        <f t="shared" si="10"/>
        <v>7693969672</v>
      </c>
      <c r="L89" s="201">
        <f t="shared" si="11"/>
        <v>0.99585064959930458</v>
      </c>
    </row>
    <row r="90" spans="1:12" x14ac:dyDescent="0.25">
      <c r="A90" s="202"/>
      <c r="B90" s="211" t="s">
        <v>713</v>
      </c>
      <c r="C90" s="199">
        <v>12000000</v>
      </c>
      <c r="D90" s="200">
        <v>45942500</v>
      </c>
      <c r="E90" s="200">
        <v>449430323</v>
      </c>
      <c r="F90" s="200"/>
      <c r="G90" s="200">
        <f t="shared" si="9"/>
        <v>495372823</v>
      </c>
      <c r="H90" s="200">
        <v>36897000</v>
      </c>
      <c r="I90" s="200">
        <v>449263708</v>
      </c>
      <c r="J90" s="200"/>
      <c r="K90" s="200">
        <f t="shared" si="10"/>
        <v>486160708</v>
      </c>
      <c r="L90" s="201">
        <f t="shared" si="11"/>
        <v>0.98140367300690612</v>
      </c>
    </row>
    <row r="91" spans="1:12" x14ac:dyDescent="0.25">
      <c r="A91" s="202"/>
      <c r="B91" s="211" t="s">
        <v>714</v>
      </c>
      <c r="C91" s="199">
        <v>363587331</v>
      </c>
      <c r="D91" s="200">
        <v>46402928</v>
      </c>
      <c r="E91" s="200">
        <v>232075561</v>
      </c>
      <c r="F91" s="200"/>
      <c r="G91" s="200">
        <f t="shared" si="9"/>
        <v>278478489</v>
      </c>
      <c r="H91" s="200">
        <v>35665886</v>
      </c>
      <c r="I91" s="200">
        <v>224252327</v>
      </c>
      <c r="J91" s="200"/>
      <c r="K91" s="200">
        <f t="shared" si="10"/>
        <v>259918213</v>
      </c>
      <c r="L91" s="201">
        <f t="shared" si="11"/>
        <v>0.93335113219463062</v>
      </c>
    </row>
    <row r="92" spans="1:12" x14ac:dyDescent="0.25">
      <c r="A92" s="202"/>
      <c r="B92" s="211" t="s">
        <v>715</v>
      </c>
      <c r="C92" s="199">
        <v>427014640</v>
      </c>
      <c r="D92" s="200">
        <v>232014640</v>
      </c>
      <c r="E92" s="200"/>
      <c r="F92" s="200"/>
      <c r="G92" s="200">
        <f t="shared" si="9"/>
        <v>232014640</v>
      </c>
      <c r="H92" s="200">
        <v>52966434</v>
      </c>
      <c r="I92" s="200"/>
      <c r="J92" s="200"/>
      <c r="K92" s="200">
        <f t="shared" si="10"/>
        <v>52966434</v>
      </c>
      <c r="L92" s="201">
        <f t="shared" si="11"/>
        <v>0.22828918899255668</v>
      </c>
    </row>
    <row r="93" spans="1:12" x14ac:dyDescent="0.25">
      <c r="A93" s="202"/>
      <c r="B93" s="211" t="s">
        <v>716</v>
      </c>
      <c r="C93" s="199">
        <v>288749489.99999994</v>
      </c>
      <c r="D93" s="200"/>
      <c r="E93" s="200">
        <v>562316976.96879995</v>
      </c>
      <c r="F93" s="200"/>
      <c r="G93" s="200">
        <f t="shared" si="9"/>
        <v>562316976.96879995</v>
      </c>
      <c r="H93" s="200"/>
      <c r="I93" s="200">
        <v>400559169</v>
      </c>
      <c r="J93" s="200"/>
      <c r="K93" s="200">
        <f t="shared" si="10"/>
        <v>400559169</v>
      </c>
      <c r="L93" s="201">
        <f t="shared" si="11"/>
        <v>0.71233696545894065</v>
      </c>
    </row>
    <row r="94" spans="1:12" x14ac:dyDescent="0.25">
      <c r="A94" s="202"/>
      <c r="B94" s="211" t="s">
        <v>717</v>
      </c>
      <c r="C94" s="199">
        <v>181627343.82499999</v>
      </c>
      <c r="D94" s="200">
        <v>320433294.18999994</v>
      </c>
      <c r="E94" s="200">
        <v>41915042</v>
      </c>
      <c r="F94" s="200"/>
      <c r="G94" s="200">
        <f t="shared" si="9"/>
        <v>362348336.18999994</v>
      </c>
      <c r="H94" s="200">
        <v>208598853</v>
      </c>
      <c r="I94" s="200">
        <v>38657110</v>
      </c>
      <c r="J94" s="200"/>
      <c r="K94" s="200">
        <f t="shared" si="10"/>
        <v>247255963</v>
      </c>
      <c r="L94" s="201">
        <f t="shared" si="11"/>
        <v>0.68237090750804374</v>
      </c>
    </row>
    <row r="95" spans="1:12" x14ac:dyDescent="0.25">
      <c r="A95" s="202"/>
      <c r="B95" s="211" t="s">
        <v>718</v>
      </c>
      <c r="C95" s="199">
        <v>1888837624</v>
      </c>
      <c r="D95" s="200">
        <v>47009928.064999998</v>
      </c>
      <c r="E95" s="200">
        <v>1057741579</v>
      </c>
      <c r="F95" s="200">
        <v>1574366588</v>
      </c>
      <c r="G95" s="200">
        <f t="shared" si="9"/>
        <v>2679118095.0650001</v>
      </c>
      <c r="H95" s="200">
        <v>37697740</v>
      </c>
      <c r="I95" s="200">
        <v>1009235182</v>
      </c>
      <c r="J95" s="200">
        <v>1566168413</v>
      </c>
      <c r="K95" s="200">
        <f t="shared" si="10"/>
        <v>2613101335</v>
      </c>
      <c r="L95" s="201">
        <f t="shared" si="11"/>
        <v>0.97535877190833631</v>
      </c>
    </row>
    <row r="96" spans="1:12" x14ac:dyDescent="0.25">
      <c r="A96" s="213" t="s">
        <v>719</v>
      </c>
      <c r="B96" s="216"/>
      <c r="C96" s="209">
        <f>SUM(C88:C95)</f>
        <v>11141922382.825001</v>
      </c>
      <c r="D96" s="209">
        <f t="shared" ref="D96:J96" si="14">SUM(D88:D95)</f>
        <v>691803290.25499988</v>
      </c>
      <c r="E96" s="209">
        <f t="shared" si="14"/>
        <v>10120808332.9688</v>
      </c>
      <c r="F96" s="209">
        <f t="shared" si="14"/>
        <v>1574366588</v>
      </c>
      <c r="G96" s="200">
        <f t="shared" si="9"/>
        <v>12386978211.223799</v>
      </c>
      <c r="H96" s="209">
        <f t="shared" si="14"/>
        <v>371825913</v>
      </c>
      <c r="I96" s="209">
        <f t="shared" si="14"/>
        <v>9838292524</v>
      </c>
      <c r="J96" s="209">
        <f t="shared" si="14"/>
        <v>1566168413</v>
      </c>
      <c r="K96" s="200">
        <f t="shared" si="10"/>
        <v>11776286850</v>
      </c>
      <c r="L96" s="210">
        <f t="shared" si="11"/>
        <v>0.95069892343312157</v>
      </c>
    </row>
    <row r="97" spans="1:12" s="157" customFormat="1" x14ac:dyDescent="0.25">
      <c r="A97" s="147" t="s">
        <v>563</v>
      </c>
      <c r="B97" s="214"/>
      <c r="C97" s="209"/>
      <c r="D97" s="209"/>
      <c r="E97" s="209"/>
      <c r="F97" s="209"/>
      <c r="G97" s="209"/>
      <c r="H97" s="209"/>
      <c r="I97" s="209"/>
      <c r="J97" s="209"/>
      <c r="K97" s="199">
        <f>+'Mapa II_ Despesas por Economica'!K145</f>
        <v>916958869</v>
      </c>
      <c r="L97" s="217"/>
    </row>
    <row r="98" spans="1:12" x14ac:dyDescent="0.25">
      <c r="A98" s="280" t="s">
        <v>11</v>
      </c>
      <c r="B98" s="281"/>
      <c r="C98" s="218">
        <f t="shared" ref="C98:K98" si="15">SUM(C96,C87,C76,C70,C60,C54,C47,C27,C21,C17,C97)</f>
        <v>78011667331.643005</v>
      </c>
      <c r="D98" s="218">
        <f t="shared" si="15"/>
        <v>16719844017.7106</v>
      </c>
      <c r="E98" s="218">
        <f t="shared" si="15"/>
        <v>51755311294.308792</v>
      </c>
      <c r="F98" s="218">
        <f t="shared" si="15"/>
        <v>14528645444</v>
      </c>
      <c r="G98" s="218">
        <f t="shared" si="15"/>
        <v>83003800756.019394</v>
      </c>
      <c r="H98" s="218">
        <f t="shared" si="15"/>
        <v>7373946417</v>
      </c>
      <c r="I98" s="218">
        <f t="shared" si="15"/>
        <v>43932358663.620003</v>
      </c>
      <c r="J98" s="218">
        <f t="shared" si="15"/>
        <v>13447411462</v>
      </c>
      <c r="K98" s="218">
        <f t="shared" si="15"/>
        <v>65670675411.620003</v>
      </c>
      <c r="L98" s="219">
        <f t="shared" si="11"/>
        <v>0.79117672701099295</v>
      </c>
    </row>
    <row r="99" spans="1:12" hidden="1" x14ac:dyDescent="0.25"/>
    <row r="100" spans="1:12" hidden="1" x14ac:dyDescent="0.25">
      <c r="C100" s="180">
        <v>78011667331.642975</v>
      </c>
      <c r="D100" s="180">
        <v>16719844017.710613</v>
      </c>
      <c r="E100" s="180">
        <v>51755311294.308777</v>
      </c>
      <c r="F100" s="180">
        <v>14528645444</v>
      </c>
      <c r="G100" s="180">
        <v>83003800756.019394</v>
      </c>
      <c r="H100" s="180">
        <v>7373946417</v>
      </c>
      <c r="I100" s="180">
        <v>43932358663.620003</v>
      </c>
      <c r="J100" s="180">
        <v>13447411462</v>
      </c>
      <c r="K100" s="180">
        <v>64753716542.620003</v>
      </c>
    </row>
    <row r="101" spans="1:12" hidden="1" x14ac:dyDescent="0.25"/>
    <row r="102" spans="1:12" hidden="1" x14ac:dyDescent="0.25">
      <c r="C102" s="181">
        <f>+C100-C98</f>
        <v>0</v>
      </c>
      <c r="D102" s="181">
        <f t="shared" ref="D102:K102" si="16">+D100-D98</f>
        <v>0</v>
      </c>
      <c r="E102" s="181">
        <f t="shared" si="16"/>
        <v>0</v>
      </c>
      <c r="F102" s="181">
        <f t="shared" si="16"/>
        <v>0</v>
      </c>
      <c r="G102" s="181">
        <f t="shared" si="16"/>
        <v>0</v>
      </c>
      <c r="H102" s="181">
        <f t="shared" si="16"/>
        <v>0</v>
      </c>
      <c r="I102" s="181">
        <f t="shared" si="16"/>
        <v>0</v>
      </c>
      <c r="J102" s="181">
        <f t="shared" si="16"/>
        <v>0</v>
      </c>
      <c r="K102" s="181">
        <f t="shared" si="16"/>
        <v>-916958869</v>
      </c>
    </row>
    <row r="103" spans="1:12" hidden="1" x14ac:dyDescent="0.25"/>
    <row r="104" spans="1:12" hidden="1" x14ac:dyDescent="0.25"/>
    <row r="105" spans="1:12" hidden="1" x14ac:dyDescent="0.25"/>
    <row r="106" spans="1:12" hidden="1" x14ac:dyDescent="0.25"/>
  </sheetData>
  <mergeCells count="15">
    <mergeCell ref="L3:L5"/>
    <mergeCell ref="D4:D5"/>
    <mergeCell ref="E4:E5"/>
    <mergeCell ref="F4:F5"/>
    <mergeCell ref="G4:G5"/>
    <mergeCell ref="A1:B2"/>
    <mergeCell ref="A3:B5"/>
    <mergeCell ref="C3:C5"/>
    <mergeCell ref="D3:G3"/>
    <mergeCell ref="H3:K3"/>
    <mergeCell ref="H4:H5"/>
    <mergeCell ref="I4:I5"/>
    <mergeCell ref="J4:J5"/>
    <mergeCell ref="K4:K5"/>
    <mergeCell ref="A98:B98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60" max="11" man="1"/>
  </rowBreaks>
  <ignoredErrors>
    <ignoredError sqref="G17:L7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Normal="100" workbookViewId="0">
      <selection activeCell="L16" sqref="L16"/>
    </sheetView>
  </sheetViews>
  <sheetFormatPr defaultRowHeight="15" x14ac:dyDescent="0.25"/>
  <cols>
    <col min="1" max="1" width="17.140625" customWidth="1"/>
    <col min="2" max="2" width="75.42578125" customWidth="1"/>
    <col min="3" max="3" width="17.85546875" customWidth="1"/>
    <col min="4" max="5" width="16.85546875" customWidth="1"/>
    <col min="6" max="6" width="15.85546875" customWidth="1"/>
    <col min="7" max="15" width="16.85546875" customWidth="1"/>
    <col min="16" max="16" width="10.7109375" customWidth="1"/>
  </cols>
  <sheetData>
    <row r="1" spans="1:16" ht="14.45" customHeight="1" x14ac:dyDescent="0.25">
      <c r="A1" s="295"/>
      <c r="B1" s="295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ht="14.45" customHeight="1" x14ac:dyDescent="0.25">
      <c r="A2" s="295"/>
      <c r="B2" s="295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5.75" x14ac:dyDescent="0.25">
      <c r="A3" s="295"/>
      <c r="B3" s="295"/>
      <c r="C3" s="182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1.25" customHeight="1" x14ac:dyDescent="0.25">
      <c r="A4" s="295"/>
      <c r="B4" s="295"/>
      <c r="C4" s="182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ht="15" customHeight="1" x14ac:dyDescent="0.25">
      <c r="A5" s="296"/>
      <c r="B5" s="296"/>
      <c r="C5" s="182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 ht="22.5" customHeight="1" x14ac:dyDescent="0.25">
      <c r="A6" s="257" t="s">
        <v>720</v>
      </c>
      <c r="B6" s="258"/>
      <c r="C6" s="253" t="s">
        <v>411</v>
      </c>
      <c r="D6" s="266" t="s">
        <v>412</v>
      </c>
      <c r="E6" s="267"/>
      <c r="F6" s="267"/>
      <c r="G6" s="267"/>
      <c r="H6" s="267"/>
      <c r="I6" s="268"/>
      <c r="J6" s="266" t="s">
        <v>3</v>
      </c>
      <c r="K6" s="267"/>
      <c r="L6" s="267"/>
      <c r="M6" s="267"/>
      <c r="N6" s="267"/>
      <c r="O6" s="268"/>
      <c r="P6" s="297" t="s">
        <v>4</v>
      </c>
    </row>
    <row r="7" spans="1:16" ht="17.100000000000001" customHeight="1" x14ac:dyDescent="0.25">
      <c r="A7" s="259"/>
      <c r="B7" s="260"/>
      <c r="C7" s="254"/>
      <c r="D7" s="253" t="s">
        <v>721</v>
      </c>
      <c r="E7" s="253" t="s">
        <v>722</v>
      </c>
      <c r="F7" s="253" t="s">
        <v>723</v>
      </c>
      <c r="G7" s="253" t="s">
        <v>724</v>
      </c>
      <c r="H7" s="253" t="s">
        <v>725</v>
      </c>
      <c r="I7" s="253" t="s">
        <v>409</v>
      </c>
      <c r="J7" s="253" t="s">
        <v>721</v>
      </c>
      <c r="K7" s="253" t="s">
        <v>722</v>
      </c>
      <c r="L7" s="253" t="s">
        <v>723</v>
      </c>
      <c r="M7" s="253" t="s">
        <v>724</v>
      </c>
      <c r="N7" s="253" t="s">
        <v>725</v>
      </c>
      <c r="O7" s="253" t="s">
        <v>409</v>
      </c>
      <c r="P7" s="298"/>
    </row>
    <row r="8" spans="1:16" ht="23.25" customHeight="1" x14ac:dyDescent="0.25">
      <c r="A8" s="261"/>
      <c r="B8" s="262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99"/>
    </row>
    <row r="9" spans="1:16" x14ac:dyDescent="0.25">
      <c r="A9" s="21" t="s">
        <v>726</v>
      </c>
      <c r="B9" s="220" t="s">
        <v>727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2"/>
    </row>
    <row r="10" spans="1:16" x14ac:dyDescent="0.25">
      <c r="A10" s="223" t="s">
        <v>728</v>
      </c>
      <c r="B10" t="s">
        <v>729</v>
      </c>
      <c r="C10" s="142">
        <v>662131277</v>
      </c>
      <c r="D10" s="142">
        <v>300154285</v>
      </c>
      <c r="E10" s="142"/>
      <c r="F10" s="142"/>
      <c r="G10" s="142">
        <v>301821495</v>
      </c>
      <c r="H10" s="142"/>
      <c r="I10" s="142">
        <f>SUM(D10:H10)</f>
        <v>601975780</v>
      </c>
      <c r="J10" s="143">
        <v>253379191</v>
      </c>
      <c r="K10" s="143"/>
      <c r="L10" s="143"/>
      <c r="M10" s="143">
        <v>24623637</v>
      </c>
      <c r="N10" s="143"/>
      <c r="O10" s="143">
        <f>SUM(J10:N10)</f>
        <v>278002828</v>
      </c>
      <c r="P10" s="144">
        <f>+O10/I10</f>
        <v>0.46181729769925295</v>
      </c>
    </row>
    <row r="11" spans="1:16" x14ac:dyDescent="0.25">
      <c r="A11" s="202"/>
      <c r="B11" s="224" t="s">
        <v>730</v>
      </c>
      <c r="C11" s="142">
        <v>2596635931</v>
      </c>
      <c r="D11" s="142">
        <v>349578583</v>
      </c>
      <c r="E11" s="142"/>
      <c r="F11" s="142"/>
      <c r="G11" s="142">
        <v>384972080</v>
      </c>
      <c r="H11" s="142">
        <v>1868832136</v>
      </c>
      <c r="I11" s="142">
        <f t="shared" ref="I11:I41" si="0">SUM(D11:H11)</f>
        <v>2603382799</v>
      </c>
      <c r="J11" s="143">
        <v>293697648</v>
      </c>
      <c r="K11" s="143"/>
      <c r="L11" s="143"/>
      <c r="M11" s="143">
        <v>43323399</v>
      </c>
      <c r="N11" s="143">
        <v>50066244</v>
      </c>
      <c r="O11" s="143">
        <f>SUM(J11:N11)</f>
        <v>387087291</v>
      </c>
      <c r="P11" s="144">
        <f t="shared" ref="P11:P44" si="1">+O11/I11</f>
        <v>0.14868627508358981</v>
      </c>
    </row>
    <row r="12" spans="1:16" x14ac:dyDescent="0.25">
      <c r="A12" s="205"/>
      <c r="B12" s="225" t="s">
        <v>731</v>
      </c>
      <c r="C12" s="142">
        <v>714494366</v>
      </c>
      <c r="D12" s="142">
        <v>618393296</v>
      </c>
      <c r="E12" s="142"/>
      <c r="F12" s="142"/>
      <c r="G12" s="142">
        <v>166886476</v>
      </c>
      <c r="H12" s="142"/>
      <c r="I12" s="142">
        <f t="shared" si="0"/>
        <v>785279772</v>
      </c>
      <c r="J12" s="143">
        <v>402883395</v>
      </c>
      <c r="K12" s="143"/>
      <c r="L12" s="143"/>
      <c r="M12" s="143">
        <v>71600421</v>
      </c>
      <c r="N12" s="143"/>
      <c r="O12" s="143">
        <f>SUM(J12:N12)</f>
        <v>474483816</v>
      </c>
      <c r="P12" s="144">
        <f t="shared" si="1"/>
        <v>0.60422263875657301</v>
      </c>
    </row>
    <row r="13" spans="1:16" s="228" customFormat="1" x14ac:dyDescent="0.25">
      <c r="A13" s="226" t="s">
        <v>732</v>
      </c>
      <c r="B13" s="226"/>
      <c r="C13" s="149">
        <f>SUM(C10:C12)</f>
        <v>3973261574</v>
      </c>
      <c r="D13" s="149">
        <f t="shared" ref="D13:O13" si="2">SUM(D10:D12)</f>
        <v>1268126164</v>
      </c>
      <c r="E13" s="149">
        <f t="shared" si="2"/>
        <v>0</v>
      </c>
      <c r="F13" s="149">
        <f t="shared" si="2"/>
        <v>0</v>
      </c>
      <c r="G13" s="149">
        <f t="shared" si="2"/>
        <v>853680051</v>
      </c>
      <c r="H13" s="149">
        <f t="shared" si="2"/>
        <v>1868832136</v>
      </c>
      <c r="I13" s="149">
        <f t="shared" si="2"/>
        <v>3990638351</v>
      </c>
      <c r="J13" s="153">
        <f t="shared" si="2"/>
        <v>949960234</v>
      </c>
      <c r="K13" s="153">
        <f t="shared" si="2"/>
        <v>0</v>
      </c>
      <c r="L13" s="153">
        <f t="shared" si="2"/>
        <v>0</v>
      </c>
      <c r="M13" s="153">
        <f t="shared" si="2"/>
        <v>139547457</v>
      </c>
      <c r="N13" s="153">
        <f t="shared" si="2"/>
        <v>50066244</v>
      </c>
      <c r="O13" s="153">
        <f t="shared" si="2"/>
        <v>1139573935</v>
      </c>
      <c r="P13" s="227">
        <f t="shared" si="1"/>
        <v>0.28556181612258552</v>
      </c>
    </row>
    <row r="14" spans="1:16" x14ac:dyDescent="0.25">
      <c r="A14" s="229" t="s">
        <v>733</v>
      </c>
      <c r="B14" s="191" t="s">
        <v>734</v>
      </c>
      <c r="C14" s="142">
        <v>41388930</v>
      </c>
      <c r="D14" s="142">
        <v>41388930</v>
      </c>
      <c r="E14" s="142"/>
      <c r="F14" s="142"/>
      <c r="G14" s="142"/>
      <c r="H14" s="142"/>
      <c r="I14" s="142">
        <f t="shared" si="0"/>
        <v>41388930</v>
      </c>
      <c r="J14" s="143">
        <v>31061080</v>
      </c>
      <c r="K14" s="143"/>
      <c r="L14" s="143"/>
      <c r="M14" s="143"/>
      <c r="N14" s="143"/>
      <c r="O14" s="143">
        <f t="shared" ref="O14:O27" si="3">SUM(J14:N14)</f>
        <v>31061080</v>
      </c>
      <c r="P14" s="144">
        <f t="shared" si="1"/>
        <v>0.75046830154826427</v>
      </c>
    </row>
    <row r="15" spans="1:16" x14ac:dyDescent="0.25">
      <c r="A15" s="202"/>
      <c r="B15" s="191" t="s">
        <v>735</v>
      </c>
      <c r="C15" s="142">
        <v>81636540</v>
      </c>
      <c r="D15" s="142">
        <v>66525735</v>
      </c>
      <c r="E15" s="142"/>
      <c r="F15" s="142"/>
      <c r="G15" s="142">
        <v>6864334</v>
      </c>
      <c r="H15" s="142"/>
      <c r="I15" s="142">
        <f t="shared" si="0"/>
        <v>73390069</v>
      </c>
      <c r="J15" s="143">
        <v>54104445</v>
      </c>
      <c r="K15" s="143"/>
      <c r="L15" s="143"/>
      <c r="M15" s="143">
        <v>6864334</v>
      </c>
      <c r="N15" s="143"/>
      <c r="O15" s="143">
        <f t="shared" si="3"/>
        <v>60968779</v>
      </c>
      <c r="P15" s="144">
        <f t="shared" si="1"/>
        <v>0.83074971628654548</v>
      </c>
    </row>
    <row r="16" spans="1:16" x14ac:dyDescent="0.25">
      <c r="A16" s="202"/>
      <c r="B16" s="191" t="s">
        <v>736</v>
      </c>
      <c r="C16" s="142">
        <v>869834140.00000012</v>
      </c>
      <c r="D16" s="142">
        <v>470578435</v>
      </c>
      <c r="E16" s="230">
        <v>2000000</v>
      </c>
      <c r="F16" s="142"/>
      <c r="G16" s="142">
        <v>24287412</v>
      </c>
      <c r="H16" s="142">
        <v>421844800</v>
      </c>
      <c r="I16" s="142">
        <f t="shared" si="0"/>
        <v>918710647</v>
      </c>
      <c r="J16" s="143">
        <v>312424573</v>
      </c>
      <c r="K16" s="143">
        <v>146300</v>
      </c>
      <c r="L16" s="143"/>
      <c r="M16" s="143">
        <v>24287412</v>
      </c>
      <c r="N16" s="143">
        <v>228034602</v>
      </c>
      <c r="O16" s="143">
        <f t="shared" si="3"/>
        <v>564892887</v>
      </c>
      <c r="P16" s="144">
        <f t="shared" si="1"/>
        <v>0.61487573791011041</v>
      </c>
    </row>
    <row r="17" spans="1:16" x14ac:dyDescent="0.25">
      <c r="A17" s="202"/>
      <c r="B17" s="191" t="s">
        <v>737</v>
      </c>
      <c r="C17" s="142">
        <v>234086222</v>
      </c>
      <c r="D17" s="142">
        <v>240182536</v>
      </c>
      <c r="E17" s="230"/>
      <c r="F17" s="142"/>
      <c r="G17" s="142">
        <v>23752512</v>
      </c>
      <c r="H17" s="142"/>
      <c r="I17" s="142">
        <f t="shared" si="0"/>
        <v>263935048</v>
      </c>
      <c r="J17" s="143">
        <v>180658255</v>
      </c>
      <c r="K17" s="143"/>
      <c r="L17" s="143"/>
      <c r="M17" s="143">
        <v>16887535</v>
      </c>
      <c r="N17" s="143"/>
      <c r="O17" s="143">
        <f t="shared" si="3"/>
        <v>197545790</v>
      </c>
      <c r="P17" s="144">
        <f t="shared" si="1"/>
        <v>0.74846365231494383</v>
      </c>
    </row>
    <row r="18" spans="1:16" x14ac:dyDescent="0.25">
      <c r="A18" s="202"/>
      <c r="B18" s="191" t="s">
        <v>738</v>
      </c>
      <c r="C18" s="142">
        <v>1104618917</v>
      </c>
      <c r="D18" s="142">
        <v>864096517</v>
      </c>
      <c r="E18" s="230"/>
      <c r="F18" s="142"/>
      <c r="G18" s="142">
        <v>66077616.000000007</v>
      </c>
      <c r="H18" s="142">
        <v>870419322</v>
      </c>
      <c r="I18" s="142">
        <f t="shared" si="0"/>
        <v>1800593455</v>
      </c>
      <c r="J18" s="143">
        <v>745969601</v>
      </c>
      <c r="K18" s="143"/>
      <c r="L18" s="143"/>
      <c r="M18" s="143">
        <v>28538585</v>
      </c>
      <c r="N18" s="143">
        <v>470659399</v>
      </c>
      <c r="O18" s="143">
        <f t="shared" si="3"/>
        <v>1245167585</v>
      </c>
      <c r="P18" s="144">
        <f t="shared" si="1"/>
        <v>0.69153177333969595</v>
      </c>
    </row>
    <row r="19" spans="1:16" x14ac:dyDescent="0.25">
      <c r="A19" s="202"/>
      <c r="B19" s="191" t="s">
        <v>739</v>
      </c>
      <c r="C19" s="142">
        <v>0</v>
      </c>
      <c r="D19" s="142"/>
      <c r="E19" s="230"/>
      <c r="F19" s="142"/>
      <c r="G19" s="142">
        <v>4078519</v>
      </c>
      <c r="H19" s="142"/>
      <c r="I19" s="142">
        <f t="shared" si="0"/>
        <v>4078519</v>
      </c>
      <c r="J19" s="143"/>
      <c r="K19" s="143"/>
      <c r="L19" s="143"/>
      <c r="M19" s="143">
        <v>2609595</v>
      </c>
      <c r="N19" s="143"/>
      <c r="O19" s="143">
        <f t="shared" si="3"/>
        <v>2609595</v>
      </c>
      <c r="P19" s="144">
        <f t="shared" si="1"/>
        <v>0.63983887288498598</v>
      </c>
    </row>
    <row r="20" spans="1:16" x14ac:dyDescent="0.25">
      <c r="A20" s="202"/>
      <c r="B20" s="191" t="s">
        <v>740</v>
      </c>
      <c r="C20" s="142">
        <v>1192932241</v>
      </c>
      <c r="D20" s="142">
        <v>1303039933</v>
      </c>
      <c r="E20" s="230"/>
      <c r="F20" s="142"/>
      <c r="G20" s="142">
        <v>113471599</v>
      </c>
      <c r="H20" s="142">
        <v>383874500</v>
      </c>
      <c r="I20" s="142">
        <f t="shared" si="0"/>
        <v>1800386032</v>
      </c>
      <c r="J20" s="143">
        <v>1253149741</v>
      </c>
      <c r="K20" s="143"/>
      <c r="L20" s="143"/>
      <c r="M20" s="143">
        <v>28312687</v>
      </c>
      <c r="N20" s="143">
        <v>363874500</v>
      </c>
      <c r="O20" s="143">
        <f t="shared" si="3"/>
        <v>1645336928</v>
      </c>
      <c r="P20" s="144">
        <f t="shared" si="1"/>
        <v>0.9138800783586617</v>
      </c>
    </row>
    <row r="21" spans="1:16" x14ac:dyDescent="0.25">
      <c r="A21" s="202"/>
      <c r="B21" s="191" t="s">
        <v>741</v>
      </c>
      <c r="C21" s="142">
        <v>300847005</v>
      </c>
      <c r="D21" s="142">
        <v>312243448</v>
      </c>
      <c r="E21" s="230"/>
      <c r="F21" s="142"/>
      <c r="G21" s="142">
        <v>7242614</v>
      </c>
      <c r="H21" s="142"/>
      <c r="I21" s="142">
        <f t="shared" si="0"/>
        <v>319486062</v>
      </c>
      <c r="J21" s="143">
        <v>275557634</v>
      </c>
      <c r="K21" s="143"/>
      <c r="L21" s="143"/>
      <c r="M21" s="143">
        <v>7068751</v>
      </c>
      <c r="N21" s="143"/>
      <c r="O21" s="143">
        <f t="shared" si="3"/>
        <v>282626385</v>
      </c>
      <c r="P21" s="144">
        <f t="shared" si="1"/>
        <v>0.8846282157999118</v>
      </c>
    </row>
    <row r="22" spans="1:16" x14ac:dyDescent="0.25">
      <c r="A22" s="202"/>
      <c r="B22" s="191" t="s">
        <v>742</v>
      </c>
      <c r="C22" s="142">
        <v>383906013.80000001</v>
      </c>
      <c r="D22" s="142">
        <v>102643917</v>
      </c>
      <c r="E22" s="230"/>
      <c r="F22" s="142"/>
      <c r="G22" s="142">
        <v>393451</v>
      </c>
      <c r="H22" s="142">
        <v>315527566.62840003</v>
      </c>
      <c r="I22" s="142">
        <f t="shared" si="0"/>
        <v>418564934.62840003</v>
      </c>
      <c r="J22" s="143">
        <v>90048081</v>
      </c>
      <c r="K22" s="143"/>
      <c r="L22" s="143"/>
      <c r="M22" s="143">
        <v>393451</v>
      </c>
      <c r="N22" s="143">
        <v>60787510</v>
      </c>
      <c r="O22" s="143">
        <f t="shared" si="3"/>
        <v>151229042</v>
      </c>
      <c r="P22" s="144">
        <f t="shared" si="1"/>
        <v>0.36130365801965814</v>
      </c>
    </row>
    <row r="23" spans="1:16" x14ac:dyDescent="0.25">
      <c r="A23" s="202"/>
      <c r="B23" s="191" t="s">
        <v>743</v>
      </c>
      <c r="C23" s="142">
        <v>5144816660</v>
      </c>
      <c r="D23" s="142">
        <v>739926614</v>
      </c>
      <c r="E23" s="230">
        <v>81196647</v>
      </c>
      <c r="F23" s="142"/>
      <c r="G23" s="142">
        <v>2368834493</v>
      </c>
      <c r="H23" s="142">
        <v>2390113063</v>
      </c>
      <c r="I23" s="142">
        <f t="shared" si="0"/>
        <v>5580070817</v>
      </c>
      <c r="J23" s="143">
        <v>658451122</v>
      </c>
      <c r="K23" s="143">
        <v>81196647</v>
      </c>
      <c r="L23" s="143"/>
      <c r="M23" s="143">
        <v>244286204</v>
      </c>
      <c r="N23" s="143">
        <v>631292081</v>
      </c>
      <c r="O23" s="143">
        <f t="shared" si="3"/>
        <v>1615226054</v>
      </c>
      <c r="P23" s="144">
        <f t="shared" si="1"/>
        <v>0.28946336112422139</v>
      </c>
    </row>
    <row r="24" spans="1:16" x14ac:dyDescent="0.25">
      <c r="A24" s="202"/>
      <c r="B24" s="191" t="s">
        <v>744</v>
      </c>
      <c r="C24" s="142">
        <v>384734848</v>
      </c>
      <c r="D24" s="142">
        <v>320993742</v>
      </c>
      <c r="E24" s="230"/>
      <c r="F24" s="142"/>
      <c r="G24" s="142">
        <v>114791458</v>
      </c>
      <c r="H24" s="142"/>
      <c r="I24" s="142">
        <f t="shared" si="0"/>
        <v>435785200</v>
      </c>
      <c r="J24" s="143">
        <v>248703539</v>
      </c>
      <c r="K24" s="143"/>
      <c r="L24" s="143"/>
      <c r="M24" s="143">
        <v>66717433</v>
      </c>
      <c r="N24" s="143"/>
      <c r="O24" s="143">
        <f t="shared" si="3"/>
        <v>315420972</v>
      </c>
      <c r="P24" s="144">
        <f t="shared" si="1"/>
        <v>0.72379918363450613</v>
      </c>
    </row>
    <row r="25" spans="1:16" x14ac:dyDescent="0.25">
      <c r="A25" s="202"/>
      <c r="B25" s="191" t="s">
        <v>745</v>
      </c>
      <c r="C25" s="142">
        <v>1196320658.7684</v>
      </c>
      <c r="D25" s="142">
        <v>547607412</v>
      </c>
      <c r="E25" s="230"/>
      <c r="F25" s="142"/>
      <c r="G25" s="142">
        <v>409687757.35839999</v>
      </c>
      <c r="H25" s="142">
        <v>450964213</v>
      </c>
      <c r="I25" s="142">
        <f t="shared" si="0"/>
        <v>1408259382.3583999</v>
      </c>
      <c r="J25" s="143">
        <v>524187318</v>
      </c>
      <c r="K25" s="143"/>
      <c r="L25" s="143"/>
      <c r="M25" s="143">
        <v>102455804</v>
      </c>
      <c r="N25" s="143">
        <v>184716410</v>
      </c>
      <c r="O25" s="143">
        <f t="shared" si="3"/>
        <v>811359532</v>
      </c>
      <c r="P25" s="144">
        <f t="shared" si="1"/>
        <v>0.57614353020764053</v>
      </c>
    </row>
    <row r="26" spans="1:16" x14ac:dyDescent="0.25">
      <c r="A26" s="202"/>
      <c r="B26" s="191" t="s">
        <v>746</v>
      </c>
      <c r="C26" s="142">
        <v>592613269.27640009</v>
      </c>
      <c r="D26" s="142">
        <v>242851350</v>
      </c>
      <c r="E26" s="230"/>
      <c r="F26" s="142"/>
      <c r="G26" s="142">
        <v>135851506</v>
      </c>
      <c r="H26" s="142">
        <v>339379098.27639997</v>
      </c>
      <c r="I26" s="142">
        <f t="shared" si="0"/>
        <v>718081954.27639997</v>
      </c>
      <c r="J26" s="143">
        <v>234729809</v>
      </c>
      <c r="K26" s="143"/>
      <c r="L26" s="143"/>
      <c r="M26" s="143">
        <v>62277252</v>
      </c>
      <c r="N26" s="143">
        <v>252042284</v>
      </c>
      <c r="O26" s="143">
        <f t="shared" si="3"/>
        <v>549049345</v>
      </c>
      <c r="P26" s="144">
        <f t="shared" si="1"/>
        <v>0.76460540712691838</v>
      </c>
    </row>
    <row r="27" spans="1:16" x14ac:dyDescent="0.25">
      <c r="A27" s="202"/>
      <c r="B27" s="191" t="s">
        <v>747</v>
      </c>
      <c r="C27" s="142">
        <v>1500498389.825</v>
      </c>
      <c r="D27" s="142">
        <v>916967233</v>
      </c>
      <c r="E27" s="230"/>
      <c r="F27" s="142">
        <v>179991751</v>
      </c>
      <c r="G27" s="142">
        <v>87164183.064999998</v>
      </c>
      <c r="H27" s="142">
        <v>746352822.19000006</v>
      </c>
      <c r="I27" s="142">
        <f t="shared" si="0"/>
        <v>1930475989.2550001</v>
      </c>
      <c r="J27" s="143">
        <v>769293523</v>
      </c>
      <c r="K27" s="143"/>
      <c r="L27" s="143">
        <v>58272201</v>
      </c>
      <c r="M27" s="143">
        <v>69810547</v>
      </c>
      <c r="N27" s="143">
        <v>227246329</v>
      </c>
      <c r="O27" s="143">
        <f t="shared" si="3"/>
        <v>1124622600</v>
      </c>
      <c r="P27" s="144">
        <f t="shared" si="1"/>
        <v>0.5825623350197735</v>
      </c>
    </row>
    <row r="28" spans="1:16" s="228" customFormat="1" x14ac:dyDescent="0.25">
      <c r="A28" s="213" t="s">
        <v>748</v>
      </c>
      <c r="B28" s="231"/>
      <c r="C28" s="149">
        <f>SUM(C14:C27)</f>
        <v>13028233834.6698</v>
      </c>
      <c r="D28" s="149">
        <f t="shared" ref="D28:O28" si="4">SUM(D14:D27)</f>
        <v>6169045802</v>
      </c>
      <c r="E28" s="149">
        <f t="shared" si="4"/>
        <v>83196647</v>
      </c>
      <c r="F28" s="149">
        <f t="shared" si="4"/>
        <v>179991751</v>
      </c>
      <c r="G28" s="149">
        <f t="shared" si="4"/>
        <v>3362497454.4233999</v>
      </c>
      <c r="H28" s="149">
        <f t="shared" si="4"/>
        <v>5918475385.094799</v>
      </c>
      <c r="I28" s="149">
        <f t="shared" si="4"/>
        <v>15713207039.5182</v>
      </c>
      <c r="J28" s="153">
        <f t="shared" si="4"/>
        <v>5378338721</v>
      </c>
      <c r="K28" s="153">
        <f t="shared" si="4"/>
        <v>81342947</v>
      </c>
      <c r="L28" s="153">
        <f t="shared" si="4"/>
        <v>58272201</v>
      </c>
      <c r="M28" s="153">
        <f t="shared" si="4"/>
        <v>660509590</v>
      </c>
      <c r="N28" s="153">
        <f t="shared" si="4"/>
        <v>2418653115</v>
      </c>
      <c r="O28" s="153">
        <f t="shared" si="4"/>
        <v>8597116574</v>
      </c>
      <c r="P28" s="227">
        <f t="shared" si="1"/>
        <v>0.54712679291875521</v>
      </c>
    </row>
    <row r="29" spans="1:16" x14ac:dyDescent="0.25">
      <c r="A29" s="229" t="s">
        <v>749</v>
      </c>
      <c r="B29" s="191" t="s">
        <v>750</v>
      </c>
      <c r="C29" s="142">
        <v>10044089130</v>
      </c>
      <c r="D29" s="142">
        <v>9353007953</v>
      </c>
      <c r="E29" s="142"/>
      <c r="F29" s="142"/>
      <c r="G29" s="142">
        <v>1649779823.9650002</v>
      </c>
      <c r="H29" s="142">
        <v>336034974.32920003</v>
      </c>
      <c r="I29" s="142">
        <f t="shared" si="0"/>
        <v>11338822751.294201</v>
      </c>
      <c r="J29" s="143">
        <v>9031671907</v>
      </c>
      <c r="K29" s="143"/>
      <c r="L29" s="143"/>
      <c r="M29" s="143">
        <v>572837567</v>
      </c>
      <c r="N29" s="143">
        <v>207008784</v>
      </c>
      <c r="O29" s="143">
        <f t="shared" ref="O29:O34" si="5">SUM(J29:N29)</f>
        <v>9811518258</v>
      </c>
      <c r="P29" s="144">
        <f t="shared" si="1"/>
        <v>0.8653030806818216</v>
      </c>
    </row>
    <row r="30" spans="1:16" x14ac:dyDescent="0.25">
      <c r="A30" s="202"/>
      <c r="B30" s="191" t="s">
        <v>751</v>
      </c>
      <c r="C30" s="142">
        <v>7005153620.8059998</v>
      </c>
      <c r="D30" s="142">
        <v>6330046541</v>
      </c>
      <c r="E30" s="142"/>
      <c r="F30" s="142"/>
      <c r="G30" s="142">
        <v>604379955.01999998</v>
      </c>
      <c r="H30" s="142">
        <v>344637182.78600007</v>
      </c>
      <c r="I30" s="142">
        <f t="shared" si="0"/>
        <v>7279063678.8060007</v>
      </c>
      <c r="J30" s="143">
        <v>5284937342</v>
      </c>
      <c r="K30" s="143"/>
      <c r="L30" s="143"/>
      <c r="M30" s="143">
        <v>274755403</v>
      </c>
      <c r="N30" s="143">
        <v>70143120</v>
      </c>
      <c r="O30" s="143">
        <f t="shared" si="5"/>
        <v>5629835865</v>
      </c>
      <c r="P30" s="144">
        <f t="shared" si="1"/>
        <v>0.77342857727595438</v>
      </c>
    </row>
    <row r="31" spans="1:16" x14ac:dyDescent="0.25">
      <c r="A31" s="202"/>
      <c r="B31" s="191" t="s">
        <v>752</v>
      </c>
      <c r="C31" s="142">
        <v>15321909794</v>
      </c>
      <c r="D31" s="142">
        <v>14499282864</v>
      </c>
      <c r="E31" s="142">
        <v>271569822</v>
      </c>
      <c r="F31" s="142"/>
      <c r="G31" s="142">
        <v>95175547</v>
      </c>
      <c r="H31" s="142"/>
      <c r="I31" s="142">
        <f t="shared" si="0"/>
        <v>14866028233</v>
      </c>
      <c r="J31" s="143">
        <v>13471737734</v>
      </c>
      <c r="K31" s="143">
        <v>230466794</v>
      </c>
      <c r="L31" s="143"/>
      <c r="M31" s="143">
        <v>69043449</v>
      </c>
      <c r="N31" s="143"/>
      <c r="O31" s="143">
        <f t="shared" si="5"/>
        <v>13771247977</v>
      </c>
      <c r="P31" s="144">
        <f t="shared" si="1"/>
        <v>0.92635690993981978</v>
      </c>
    </row>
    <row r="32" spans="1:16" x14ac:dyDescent="0.25">
      <c r="A32" s="202"/>
      <c r="B32" s="191" t="s">
        <v>753</v>
      </c>
      <c r="C32" s="142">
        <v>5435674337.7671995</v>
      </c>
      <c r="D32" s="142">
        <v>5220750056</v>
      </c>
      <c r="E32" s="142"/>
      <c r="F32" s="142"/>
      <c r="G32" s="142">
        <v>77334030</v>
      </c>
      <c r="H32" s="142">
        <v>334839942.76719993</v>
      </c>
      <c r="I32" s="142">
        <f t="shared" si="0"/>
        <v>5632924028.7671995</v>
      </c>
      <c r="J32" s="143">
        <v>5188920481</v>
      </c>
      <c r="K32" s="143"/>
      <c r="L32" s="143"/>
      <c r="M32" s="143">
        <v>42528528</v>
      </c>
      <c r="N32" s="143">
        <v>70294173</v>
      </c>
      <c r="O32" s="143">
        <f t="shared" si="5"/>
        <v>5301743182</v>
      </c>
      <c r="P32" s="144">
        <f t="shared" si="1"/>
        <v>0.94120622875865756</v>
      </c>
    </row>
    <row r="33" spans="1:16" x14ac:dyDescent="0.25">
      <c r="A33" s="202"/>
      <c r="B33" s="191" t="s">
        <v>754</v>
      </c>
      <c r="C33" s="142">
        <v>75852977</v>
      </c>
      <c r="D33" s="142">
        <v>74516649</v>
      </c>
      <c r="E33" s="142"/>
      <c r="F33" s="142"/>
      <c r="G33" s="142">
        <v>46824654</v>
      </c>
      <c r="H33" s="142"/>
      <c r="I33" s="142">
        <f t="shared" si="0"/>
        <v>121341303</v>
      </c>
      <c r="J33" s="143">
        <v>37296890</v>
      </c>
      <c r="K33" s="143"/>
      <c r="L33" s="143"/>
      <c r="M33" s="143">
        <v>32260973</v>
      </c>
      <c r="N33" s="143"/>
      <c r="O33" s="143">
        <f t="shared" si="5"/>
        <v>69557863</v>
      </c>
      <c r="P33" s="144">
        <f t="shared" si="1"/>
        <v>0.57324143783094206</v>
      </c>
    </row>
    <row r="34" spans="1:16" x14ac:dyDescent="0.25">
      <c r="A34" s="202"/>
      <c r="B34" s="191" t="s">
        <v>755</v>
      </c>
      <c r="C34" s="142">
        <v>11347746159.000004</v>
      </c>
      <c r="D34" s="142">
        <v>11152649186</v>
      </c>
      <c r="E34" s="142">
        <v>38000000</v>
      </c>
      <c r="F34" s="142"/>
      <c r="G34" s="142">
        <v>528414407</v>
      </c>
      <c r="H34" s="142">
        <v>194130234.96880001</v>
      </c>
      <c r="I34" s="142">
        <f t="shared" si="0"/>
        <v>11913193827.9688</v>
      </c>
      <c r="J34" s="143">
        <v>11014489274</v>
      </c>
      <c r="K34" s="143">
        <v>196376</v>
      </c>
      <c r="L34" s="143"/>
      <c r="M34" s="143">
        <v>176962921</v>
      </c>
      <c r="N34" s="143">
        <v>92411292</v>
      </c>
      <c r="O34" s="143">
        <f t="shared" si="5"/>
        <v>11284059863</v>
      </c>
      <c r="P34" s="144">
        <f t="shared" si="1"/>
        <v>0.94719015118416261</v>
      </c>
    </row>
    <row r="35" spans="1:16" s="228" customFormat="1" x14ac:dyDescent="0.25">
      <c r="A35" s="213" t="s">
        <v>756</v>
      </c>
      <c r="B35" s="231"/>
      <c r="C35" s="149">
        <f t="shared" ref="C35:O35" si="6">SUM(C29:C34)</f>
        <v>49230426018.573196</v>
      </c>
      <c r="D35" s="149">
        <f t="shared" si="6"/>
        <v>46630253249</v>
      </c>
      <c r="E35" s="149">
        <f t="shared" si="6"/>
        <v>309569822</v>
      </c>
      <c r="F35" s="149">
        <f t="shared" si="6"/>
        <v>0</v>
      </c>
      <c r="G35" s="149">
        <f t="shared" si="6"/>
        <v>3001908416.9850001</v>
      </c>
      <c r="H35" s="149">
        <f t="shared" si="6"/>
        <v>1209642334.8512001</v>
      </c>
      <c r="I35" s="149">
        <f t="shared" si="6"/>
        <v>51151373822.836197</v>
      </c>
      <c r="J35" s="153">
        <f t="shared" si="6"/>
        <v>44029053628</v>
      </c>
      <c r="K35" s="153">
        <f t="shared" si="6"/>
        <v>230663170</v>
      </c>
      <c r="L35" s="153">
        <f t="shared" si="6"/>
        <v>0</v>
      </c>
      <c r="M35" s="153">
        <f t="shared" si="6"/>
        <v>1168388841</v>
      </c>
      <c r="N35" s="153">
        <f t="shared" si="6"/>
        <v>439857369</v>
      </c>
      <c r="O35" s="153">
        <f t="shared" si="6"/>
        <v>45867963008</v>
      </c>
      <c r="P35" s="227">
        <f t="shared" si="1"/>
        <v>0.89671028517952622</v>
      </c>
    </row>
    <row r="36" spans="1:16" s="157" customFormat="1" x14ac:dyDescent="0.25">
      <c r="A36" s="232" t="s">
        <v>757</v>
      </c>
      <c r="B36" s="187" t="s">
        <v>758</v>
      </c>
      <c r="C36" s="142">
        <v>43823515</v>
      </c>
      <c r="D36" s="142">
        <v>34259401</v>
      </c>
      <c r="E36" s="142"/>
      <c r="F36" s="142"/>
      <c r="G36" s="142">
        <v>5793504</v>
      </c>
      <c r="H36" s="142"/>
      <c r="I36" s="142">
        <f t="shared" si="0"/>
        <v>40052905</v>
      </c>
      <c r="J36" s="142">
        <v>32629841</v>
      </c>
      <c r="K36" s="142"/>
      <c r="L36" s="142"/>
      <c r="M36" s="142">
        <v>0</v>
      </c>
      <c r="N36" s="142"/>
      <c r="O36" s="142">
        <f t="shared" ref="O36:O41" si="7">SUM(J36:N36)</f>
        <v>32629841</v>
      </c>
      <c r="P36" s="151">
        <f t="shared" si="1"/>
        <v>0.81466852404338708</v>
      </c>
    </row>
    <row r="37" spans="1:16" x14ac:dyDescent="0.25">
      <c r="A37" s="202"/>
      <c r="B37" s="191" t="s">
        <v>759</v>
      </c>
      <c r="C37" s="142">
        <v>1480301561</v>
      </c>
      <c r="D37" s="142">
        <v>1451863743</v>
      </c>
      <c r="E37" s="142"/>
      <c r="F37" s="142"/>
      <c r="G37" s="142">
        <v>19752181</v>
      </c>
      <c r="H37" s="142"/>
      <c r="I37" s="142">
        <f t="shared" si="0"/>
        <v>1471615924</v>
      </c>
      <c r="J37" s="143">
        <v>164470393</v>
      </c>
      <c r="K37" s="143"/>
      <c r="L37" s="143"/>
      <c r="M37" s="143">
        <v>7259671</v>
      </c>
      <c r="N37" s="143"/>
      <c r="O37" s="143">
        <f t="shared" si="7"/>
        <v>171730064</v>
      </c>
      <c r="P37" s="144">
        <f t="shared" si="1"/>
        <v>0.11669489382339682</v>
      </c>
    </row>
    <row r="38" spans="1:16" x14ac:dyDescent="0.25">
      <c r="A38" s="202"/>
      <c r="B38" s="191" t="s">
        <v>760</v>
      </c>
      <c r="C38" s="142">
        <v>1725079969</v>
      </c>
      <c r="D38" s="142">
        <v>1681921754</v>
      </c>
      <c r="E38" s="142"/>
      <c r="F38" s="142"/>
      <c r="G38" s="142">
        <v>12220915</v>
      </c>
      <c r="H38" s="142"/>
      <c r="I38" s="142">
        <f t="shared" si="0"/>
        <v>1694142669</v>
      </c>
      <c r="J38" s="143">
        <v>1518037761</v>
      </c>
      <c r="K38" s="143"/>
      <c r="L38" s="143"/>
      <c r="M38" s="143">
        <v>6498002</v>
      </c>
      <c r="N38" s="143"/>
      <c r="O38" s="143">
        <f t="shared" si="7"/>
        <v>1524535763</v>
      </c>
      <c r="P38" s="144">
        <f t="shared" si="1"/>
        <v>0.89988629109960749</v>
      </c>
    </row>
    <row r="39" spans="1:16" x14ac:dyDescent="0.25">
      <c r="A39" s="202"/>
      <c r="B39" s="191" t="s">
        <v>761</v>
      </c>
      <c r="C39" s="142">
        <v>2344182376</v>
      </c>
      <c r="D39" s="142">
        <v>1824840682</v>
      </c>
      <c r="E39" s="142">
        <v>434102421</v>
      </c>
      <c r="F39" s="142"/>
      <c r="G39" s="142">
        <v>31317251</v>
      </c>
      <c r="H39" s="142"/>
      <c r="I39" s="142">
        <f t="shared" si="0"/>
        <v>2290260354</v>
      </c>
      <c r="J39" s="143">
        <v>1525527489</v>
      </c>
      <c r="K39" s="143">
        <v>275188742</v>
      </c>
      <c r="L39" s="143"/>
      <c r="M39" s="143">
        <v>17814264</v>
      </c>
      <c r="N39" s="143"/>
      <c r="O39" s="143">
        <f t="shared" si="7"/>
        <v>1818530495</v>
      </c>
      <c r="P39" s="144">
        <f t="shared" si="1"/>
        <v>0.79402784570928309</v>
      </c>
    </row>
    <row r="40" spans="1:16" x14ac:dyDescent="0.25">
      <c r="A40" s="202"/>
      <c r="B40" s="191" t="s">
        <v>762</v>
      </c>
      <c r="C40" s="142">
        <v>968923568.4000001</v>
      </c>
      <c r="D40" s="142">
        <v>405737202</v>
      </c>
      <c r="E40" s="142"/>
      <c r="F40" s="142"/>
      <c r="G40" s="142">
        <v>130917803.265</v>
      </c>
      <c r="H40" s="142">
        <v>740125389.39999998</v>
      </c>
      <c r="I40" s="142">
        <f t="shared" si="0"/>
        <v>1276780394.665</v>
      </c>
      <c r="J40" s="143">
        <v>309273429</v>
      </c>
      <c r="K40" s="143"/>
      <c r="L40" s="143"/>
      <c r="M40" s="143">
        <v>45182650</v>
      </c>
      <c r="N40" s="143">
        <v>269615210</v>
      </c>
      <c r="O40" s="143">
        <f t="shared" si="7"/>
        <v>624071289</v>
      </c>
      <c r="P40" s="144">
        <f t="shared" si="1"/>
        <v>0.48878514395088518</v>
      </c>
    </row>
    <row r="41" spans="1:16" x14ac:dyDescent="0.25">
      <c r="A41" s="202"/>
      <c r="B41" s="187" t="s">
        <v>763</v>
      </c>
      <c r="C41" s="142">
        <v>5217434915</v>
      </c>
      <c r="D41" s="142">
        <v>5016085197</v>
      </c>
      <c r="E41" s="142">
        <v>137977051</v>
      </c>
      <c r="F41" s="142"/>
      <c r="G41" s="142">
        <v>26421440</v>
      </c>
      <c r="H41" s="142">
        <v>195245608</v>
      </c>
      <c r="I41" s="142">
        <f t="shared" si="0"/>
        <v>5375729296</v>
      </c>
      <c r="J41" s="143">
        <v>4778494744</v>
      </c>
      <c r="K41" s="143">
        <v>8780901</v>
      </c>
      <c r="L41" s="143"/>
      <c r="M41" s="143">
        <v>16246335</v>
      </c>
      <c r="N41" s="143">
        <v>174043593.62</v>
      </c>
      <c r="O41" s="143">
        <f t="shared" si="7"/>
        <v>4977565573.6199999</v>
      </c>
      <c r="P41" s="144">
        <f t="shared" si="1"/>
        <v>0.92593307801487179</v>
      </c>
    </row>
    <row r="42" spans="1:16" s="228" customFormat="1" x14ac:dyDescent="0.25">
      <c r="A42" s="213" t="s">
        <v>764</v>
      </c>
      <c r="B42" s="231"/>
      <c r="C42" s="149">
        <f>SUM(C36:C41)</f>
        <v>11779745904.4</v>
      </c>
      <c r="D42" s="149">
        <f t="shared" ref="D42:O42" si="8">SUM(D36:D41)</f>
        <v>10414707979</v>
      </c>
      <c r="E42" s="149">
        <f t="shared" si="8"/>
        <v>572079472</v>
      </c>
      <c r="F42" s="149">
        <f t="shared" si="8"/>
        <v>0</v>
      </c>
      <c r="G42" s="149">
        <f t="shared" si="8"/>
        <v>226423094.26499999</v>
      </c>
      <c r="H42" s="149">
        <f t="shared" si="8"/>
        <v>935370997.39999998</v>
      </c>
      <c r="I42" s="149">
        <f t="shared" si="8"/>
        <v>12148581542.665001</v>
      </c>
      <c r="J42" s="153">
        <f t="shared" si="8"/>
        <v>8328433657</v>
      </c>
      <c r="K42" s="153">
        <f t="shared" si="8"/>
        <v>283969643</v>
      </c>
      <c r="L42" s="153">
        <f t="shared" si="8"/>
        <v>0</v>
      </c>
      <c r="M42" s="153">
        <f t="shared" si="8"/>
        <v>93000922</v>
      </c>
      <c r="N42" s="153">
        <f t="shared" si="8"/>
        <v>443658803.62</v>
      </c>
      <c r="O42" s="153">
        <f t="shared" si="8"/>
        <v>9149063025.6199989</v>
      </c>
      <c r="P42" s="227">
        <f t="shared" si="1"/>
        <v>0.75309722320166395</v>
      </c>
    </row>
    <row r="43" spans="1:16" s="157" customFormat="1" x14ac:dyDescent="0.25">
      <c r="A43" s="293" t="s">
        <v>563</v>
      </c>
      <c r="B43" s="294"/>
      <c r="C43" s="233"/>
      <c r="D43" s="233"/>
      <c r="E43" s="233"/>
      <c r="F43" s="142"/>
      <c r="G43" s="233"/>
      <c r="H43" s="233"/>
      <c r="I43" s="233"/>
      <c r="J43" s="233"/>
      <c r="K43" s="233"/>
      <c r="L43" s="233"/>
      <c r="M43" s="233"/>
      <c r="N43" s="233"/>
      <c r="O43" s="233">
        <f>+'Mapa II_ Despesas por Economica'!K145</f>
        <v>916958869</v>
      </c>
      <c r="P43" s="234"/>
    </row>
    <row r="44" spans="1:16" x14ac:dyDescent="0.25">
      <c r="A44" s="235" t="s">
        <v>8</v>
      </c>
      <c r="B44" s="236"/>
      <c r="C44" s="237">
        <f>SUM(C42,C35,C28,C13)</f>
        <v>78011667331.643005</v>
      </c>
      <c r="D44" s="237">
        <f t="shared" ref="D44:N44" si="9">SUM(D42,D35,D28,D13)</f>
        <v>64482133194</v>
      </c>
      <c r="E44" s="237">
        <f t="shared" si="9"/>
        <v>964845941</v>
      </c>
      <c r="F44" s="237">
        <f t="shared" si="9"/>
        <v>179991751</v>
      </c>
      <c r="G44" s="237">
        <f t="shared" si="9"/>
        <v>7444509016.6733999</v>
      </c>
      <c r="H44" s="237">
        <f t="shared" si="9"/>
        <v>9932320853.3459988</v>
      </c>
      <c r="I44" s="237">
        <f t="shared" si="9"/>
        <v>83003800756.019394</v>
      </c>
      <c r="J44" s="237">
        <f t="shared" si="9"/>
        <v>58685786240</v>
      </c>
      <c r="K44" s="237">
        <f t="shared" si="9"/>
        <v>595975760</v>
      </c>
      <c r="L44" s="237">
        <f t="shared" si="9"/>
        <v>58272201</v>
      </c>
      <c r="M44" s="237">
        <f t="shared" si="9"/>
        <v>2061446810</v>
      </c>
      <c r="N44" s="237">
        <f t="shared" si="9"/>
        <v>3352235531.6199999</v>
      </c>
      <c r="O44" s="237">
        <f>SUM(O42,O35,O28,O13,O43)</f>
        <v>65670675411.619995</v>
      </c>
      <c r="P44" s="219">
        <f t="shared" si="1"/>
        <v>0.79117672701099284</v>
      </c>
    </row>
    <row r="45" spans="1:16" hidden="1" x14ac:dyDescent="0.25"/>
    <row r="46" spans="1:16" hidden="1" x14ac:dyDescent="0.25">
      <c r="C46" s="180">
        <v>78011667331.642975</v>
      </c>
      <c r="D46">
        <v>64482133194</v>
      </c>
      <c r="E46">
        <v>964845941</v>
      </c>
      <c r="F46">
        <v>179991751</v>
      </c>
      <c r="G46">
        <v>7444509016.6733999</v>
      </c>
      <c r="H46">
        <v>9932320853.3459969</v>
      </c>
      <c r="I46">
        <v>83003800756.019394</v>
      </c>
      <c r="J46">
        <v>58685786240</v>
      </c>
      <c r="K46">
        <v>595975760</v>
      </c>
      <c r="L46">
        <v>58272201</v>
      </c>
      <c r="M46">
        <v>2061446810</v>
      </c>
      <c r="N46">
        <v>3352235531.6199999</v>
      </c>
      <c r="O46">
        <v>64753716542.620003</v>
      </c>
    </row>
    <row r="47" spans="1:16" hidden="1" x14ac:dyDescent="0.25"/>
    <row r="48" spans="1:16" hidden="1" x14ac:dyDescent="0.25">
      <c r="C48" s="181">
        <f>+C46-C44</f>
        <v>0</v>
      </c>
      <c r="D48" s="181">
        <f t="shared" ref="D48:O48" si="10">+D46-D44</f>
        <v>0</v>
      </c>
      <c r="E48" s="181">
        <f t="shared" si="10"/>
        <v>0</v>
      </c>
      <c r="F48" s="181">
        <f t="shared" si="10"/>
        <v>0</v>
      </c>
      <c r="G48" s="181">
        <f t="shared" si="10"/>
        <v>0</v>
      </c>
      <c r="H48" s="181">
        <f t="shared" si="10"/>
        <v>0</v>
      </c>
      <c r="I48" s="181">
        <f t="shared" si="10"/>
        <v>0</v>
      </c>
      <c r="J48" s="181">
        <f t="shared" si="10"/>
        <v>0</v>
      </c>
      <c r="K48" s="181">
        <f t="shared" si="10"/>
        <v>0</v>
      </c>
      <c r="L48" s="181">
        <f t="shared" si="10"/>
        <v>0</v>
      </c>
      <c r="M48" s="181">
        <f t="shared" si="10"/>
        <v>0</v>
      </c>
      <c r="N48" s="181">
        <f t="shared" si="10"/>
        <v>0</v>
      </c>
      <c r="O48" s="181">
        <f t="shared" si="10"/>
        <v>-916958868.99999237</v>
      </c>
    </row>
    <row r="49" hidden="1" x14ac:dyDescent="0.25"/>
  </sheetData>
  <mergeCells count="19">
    <mergeCell ref="P6:P8"/>
    <mergeCell ref="D7:D8"/>
    <mergeCell ref="E7:E8"/>
    <mergeCell ref="F7:F8"/>
    <mergeCell ref="G7:G8"/>
    <mergeCell ref="A1:B5"/>
    <mergeCell ref="A6:B8"/>
    <mergeCell ref="C6:C8"/>
    <mergeCell ref="D6:I6"/>
    <mergeCell ref="J6:O6"/>
    <mergeCell ref="N7:N8"/>
    <mergeCell ref="O7:O8"/>
    <mergeCell ref="A43:B43"/>
    <mergeCell ref="H7:H8"/>
    <mergeCell ref="I7:I8"/>
    <mergeCell ref="J7:J8"/>
    <mergeCell ref="K7:K8"/>
    <mergeCell ref="L7:L8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Width="0" orientation="landscape" r:id="rId1"/>
  <colBreaks count="1" manualBreakCount="1">
    <brk id="9" max="44" man="1"/>
  </colBreaks>
  <ignoredErrors>
    <ignoredError sqref="I10:P12 I14:P27 J13:N13 P13" formulaRange="1"/>
    <ignoredError sqref="I28:P43 I13 O13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abSelected="1" topLeftCell="D1" zoomScaleNormal="100" workbookViewId="0">
      <selection activeCell="J19" sqref="J19"/>
    </sheetView>
  </sheetViews>
  <sheetFormatPr defaultColWidth="8.5703125" defaultRowHeight="15" x14ac:dyDescent="0.25"/>
  <cols>
    <col min="1" max="1" width="77.28515625" bestFit="1" customWidth="1"/>
    <col min="2" max="14" width="16.7109375" customWidth="1"/>
    <col min="15" max="15" width="13.85546875" customWidth="1"/>
    <col min="16" max="17" width="13.42578125" bestFit="1" customWidth="1"/>
    <col min="18" max="18" width="14.42578125" bestFit="1" customWidth="1"/>
    <col min="19" max="26" width="8.5703125" customWidth="1"/>
  </cols>
  <sheetData>
    <row r="1" spans="1:39" s="139" customFormat="1" ht="14.45" customHeight="1" x14ac:dyDescent="0.25">
      <c r="A1" s="238"/>
      <c r="B1" s="238"/>
      <c r="C1" s="238"/>
      <c r="D1" s="238"/>
      <c r="E1" s="238"/>
      <c r="F1" s="238"/>
      <c r="G1" s="238"/>
      <c r="H1" s="238" t="s">
        <v>765</v>
      </c>
    </row>
    <row r="2" spans="1:39" s="139" customFormat="1" ht="14.45" customHeight="1" x14ac:dyDescent="0.25">
      <c r="A2" s="238"/>
      <c r="B2" s="238"/>
      <c r="C2" s="238"/>
      <c r="D2" s="238"/>
      <c r="E2" s="238"/>
      <c r="F2" s="238"/>
      <c r="G2" s="238"/>
      <c r="H2" s="238"/>
    </row>
    <row r="3" spans="1:39" s="139" customFormat="1" ht="14.45" customHeight="1" x14ac:dyDescent="0.25">
      <c r="A3" s="238"/>
      <c r="B3" s="238"/>
      <c r="C3" s="238"/>
      <c r="D3" s="238"/>
      <c r="E3" s="238"/>
      <c r="F3" s="238"/>
      <c r="G3" s="238"/>
      <c r="H3" s="238"/>
    </row>
    <row r="4" spans="1:39" s="139" customFormat="1" ht="15" customHeight="1" x14ac:dyDescent="0.25">
      <c r="A4" s="238"/>
      <c r="B4" s="238"/>
      <c r="C4" s="238"/>
      <c r="D4" s="238"/>
      <c r="E4" s="238"/>
      <c r="F4" s="238"/>
      <c r="G4" s="238"/>
      <c r="H4" s="238"/>
    </row>
    <row r="5" spans="1:39" s="139" customFormat="1" ht="15" customHeight="1" x14ac:dyDescent="0.25">
      <c r="A5" s="238"/>
      <c r="B5" s="238"/>
      <c r="C5" s="238"/>
      <c r="D5" s="238"/>
      <c r="E5" s="238"/>
      <c r="F5" s="238"/>
      <c r="G5" s="238"/>
      <c r="H5" s="238"/>
    </row>
    <row r="6" spans="1:39" ht="7.5" customHeight="1" x14ac:dyDescent="0.25">
      <c r="A6" s="239"/>
      <c r="B6" s="239"/>
      <c r="C6" s="239"/>
      <c r="D6" s="239"/>
      <c r="E6" s="239"/>
      <c r="F6" s="239"/>
      <c r="G6" s="239"/>
      <c r="H6" s="2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</row>
    <row r="7" spans="1:39" ht="22.5" customHeight="1" x14ac:dyDescent="0.25">
      <c r="A7" s="302" t="s">
        <v>766</v>
      </c>
      <c r="B7" s="300" t="s">
        <v>767</v>
      </c>
      <c r="C7" s="266" t="s">
        <v>412</v>
      </c>
      <c r="D7" s="267"/>
      <c r="E7" s="267"/>
      <c r="F7" s="267"/>
      <c r="G7" s="267"/>
      <c r="H7" s="268"/>
      <c r="I7" s="305" t="s">
        <v>394</v>
      </c>
      <c r="J7" s="306"/>
      <c r="K7" s="306"/>
      <c r="L7" s="306"/>
      <c r="M7" s="306"/>
      <c r="N7" s="306"/>
      <c r="O7" s="307"/>
    </row>
    <row r="8" spans="1:39" ht="33" customHeight="1" x14ac:dyDescent="0.25">
      <c r="A8" s="303"/>
      <c r="B8" s="303"/>
      <c r="C8" s="300" t="s">
        <v>768</v>
      </c>
      <c r="D8" s="300" t="s">
        <v>769</v>
      </c>
      <c r="E8" s="300" t="s">
        <v>770</v>
      </c>
      <c r="F8" s="300" t="s">
        <v>771</v>
      </c>
      <c r="G8" s="300" t="s">
        <v>772</v>
      </c>
      <c r="H8" s="300" t="s">
        <v>773</v>
      </c>
      <c r="I8" s="300" t="s">
        <v>768</v>
      </c>
      <c r="J8" s="300" t="s">
        <v>769</v>
      </c>
      <c r="K8" s="300" t="s">
        <v>770</v>
      </c>
      <c r="L8" s="300" t="s">
        <v>771</v>
      </c>
      <c r="M8" s="300" t="s">
        <v>772</v>
      </c>
      <c r="N8" s="300" t="s">
        <v>774</v>
      </c>
      <c r="O8" s="300" t="s">
        <v>775</v>
      </c>
    </row>
    <row r="9" spans="1:39" ht="14.45" customHeight="1" x14ac:dyDescent="0.25">
      <c r="A9" s="304"/>
      <c r="B9" s="304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</row>
    <row r="10" spans="1:39" x14ac:dyDescent="0.25">
      <c r="A10" s="91" t="s">
        <v>776</v>
      </c>
      <c r="B10" s="92"/>
      <c r="C10" s="240"/>
      <c r="D10" s="240"/>
      <c r="E10" s="240"/>
      <c r="F10" s="240"/>
      <c r="G10" s="240"/>
      <c r="H10" s="241"/>
      <c r="I10" s="242"/>
      <c r="J10" s="240"/>
      <c r="K10" s="240"/>
      <c r="L10" s="240"/>
      <c r="M10" s="240"/>
      <c r="N10" s="240"/>
      <c r="O10" s="243"/>
    </row>
    <row r="11" spans="1:39" s="157" customFormat="1" x14ac:dyDescent="0.25">
      <c r="A11" s="141" t="s">
        <v>777</v>
      </c>
      <c r="B11" s="142">
        <v>228117974</v>
      </c>
      <c r="C11" s="142"/>
      <c r="D11" s="142">
        <v>228117974</v>
      </c>
      <c r="E11" s="142"/>
      <c r="F11" s="142"/>
      <c r="G11" s="142">
        <f>D11+E11+F11</f>
        <v>228117974</v>
      </c>
      <c r="H11" s="142">
        <f>+C11+D11+E11+F11</f>
        <v>228117974</v>
      </c>
      <c r="I11" s="142"/>
      <c r="J11" s="142">
        <v>216734521</v>
      </c>
      <c r="K11" s="142"/>
      <c r="L11" s="142"/>
      <c r="M11" s="142">
        <f>J11+K11+L11</f>
        <v>216734521</v>
      </c>
      <c r="N11" s="142">
        <f>+I11+J11+K11+L11</f>
        <v>216734521</v>
      </c>
      <c r="O11" s="151">
        <f t="shared" ref="O11:O43" si="0">+M11/G11</f>
        <v>0.95009839514005157</v>
      </c>
    </row>
    <row r="12" spans="1:39" s="157" customFormat="1" x14ac:dyDescent="0.25">
      <c r="A12" s="141" t="s">
        <v>566</v>
      </c>
      <c r="B12" s="142">
        <v>1057071423</v>
      </c>
      <c r="C12" s="142"/>
      <c r="D12" s="142">
        <v>180421008</v>
      </c>
      <c r="E12" s="142">
        <v>850534388</v>
      </c>
      <c r="F12" s="142"/>
      <c r="G12" s="142">
        <f t="shared" ref="G12:G41" si="1">D12+E12+F12</f>
        <v>1030955396</v>
      </c>
      <c r="H12" s="142">
        <f t="shared" ref="H12:H41" si="2">+C12+D12+E12+F12</f>
        <v>1030955396</v>
      </c>
      <c r="I12" s="142"/>
      <c r="J12" s="142">
        <v>115308498</v>
      </c>
      <c r="K12" s="142">
        <v>789408306</v>
      </c>
      <c r="L12" s="142"/>
      <c r="M12" s="142">
        <f t="shared" ref="M12:M41" si="3">J12+K12+L12</f>
        <v>904716804</v>
      </c>
      <c r="N12" s="142">
        <f t="shared" ref="N12:N41" si="4">+I12+J12+K12+L12</f>
        <v>904716804</v>
      </c>
      <c r="O12" s="151">
        <f t="shared" si="0"/>
        <v>0.87755183930382186</v>
      </c>
    </row>
    <row r="13" spans="1:39" s="157" customFormat="1" x14ac:dyDescent="0.25">
      <c r="A13" s="141" t="s">
        <v>567</v>
      </c>
      <c r="B13" s="142">
        <v>52273534</v>
      </c>
      <c r="C13" s="142"/>
      <c r="D13" s="142"/>
      <c r="E13" s="142">
        <v>53273534</v>
      </c>
      <c r="F13" s="142"/>
      <c r="G13" s="142">
        <f t="shared" si="1"/>
        <v>53273534</v>
      </c>
      <c r="H13" s="142">
        <f t="shared" si="2"/>
        <v>53273534</v>
      </c>
      <c r="I13" s="142"/>
      <c r="J13" s="142"/>
      <c r="K13" s="142">
        <v>44422207</v>
      </c>
      <c r="L13" s="142"/>
      <c r="M13" s="142">
        <f t="shared" si="3"/>
        <v>44422207</v>
      </c>
      <c r="N13" s="142">
        <f t="shared" si="4"/>
        <v>44422207</v>
      </c>
      <c r="O13" s="151">
        <f t="shared" si="0"/>
        <v>0.83385132662683881</v>
      </c>
    </row>
    <row r="14" spans="1:39" s="157" customFormat="1" x14ac:dyDescent="0.25">
      <c r="A14" s="141" t="s">
        <v>778</v>
      </c>
      <c r="B14" s="142">
        <v>56074098</v>
      </c>
      <c r="C14" s="142"/>
      <c r="D14" s="142">
        <v>58762098</v>
      </c>
      <c r="E14" s="142"/>
      <c r="F14" s="142"/>
      <c r="G14" s="142">
        <f t="shared" si="1"/>
        <v>58762098</v>
      </c>
      <c r="H14" s="142">
        <f t="shared" si="2"/>
        <v>58762098</v>
      </c>
      <c r="I14" s="142"/>
      <c r="J14" s="142">
        <v>55409210</v>
      </c>
      <c r="K14" s="142"/>
      <c r="L14" s="142"/>
      <c r="M14" s="142">
        <f t="shared" si="3"/>
        <v>55409210</v>
      </c>
      <c r="N14" s="142">
        <f t="shared" si="4"/>
        <v>55409210</v>
      </c>
      <c r="O14" s="151">
        <f t="shared" si="0"/>
        <v>0.94294131567596517</v>
      </c>
    </row>
    <row r="15" spans="1:39" s="157" customFormat="1" x14ac:dyDescent="0.25">
      <c r="A15" s="141" t="s">
        <v>779</v>
      </c>
      <c r="B15" s="142">
        <v>84701500</v>
      </c>
      <c r="C15" s="142"/>
      <c r="D15" s="142">
        <v>73240127</v>
      </c>
      <c r="E15" s="142"/>
      <c r="F15" s="142"/>
      <c r="G15" s="142">
        <f t="shared" si="1"/>
        <v>73240127</v>
      </c>
      <c r="H15" s="142">
        <f t="shared" si="2"/>
        <v>73240127</v>
      </c>
      <c r="I15" s="142"/>
      <c r="J15" s="142">
        <v>68381759</v>
      </c>
      <c r="K15" s="142"/>
      <c r="L15" s="142"/>
      <c r="M15" s="142">
        <f t="shared" si="3"/>
        <v>68381759</v>
      </c>
      <c r="N15" s="142">
        <f t="shared" si="4"/>
        <v>68381759</v>
      </c>
      <c r="O15" s="151">
        <f t="shared" si="0"/>
        <v>0.93366521606386621</v>
      </c>
    </row>
    <row r="16" spans="1:39" s="157" customFormat="1" x14ac:dyDescent="0.25">
      <c r="A16" s="141" t="s">
        <v>780</v>
      </c>
      <c r="B16" s="142">
        <v>265191743</v>
      </c>
      <c r="C16" s="142">
        <v>22147891</v>
      </c>
      <c r="D16" s="142">
        <v>10959014</v>
      </c>
      <c r="E16" s="142">
        <v>234886911</v>
      </c>
      <c r="F16" s="142"/>
      <c r="G16" s="142">
        <f t="shared" si="1"/>
        <v>245845925</v>
      </c>
      <c r="H16" s="142">
        <f t="shared" si="2"/>
        <v>267993816</v>
      </c>
      <c r="I16" s="142">
        <v>12164568</v>
      </c>
      <c r="J16" s="142">
        <v>7217531</v>
      </c>
      <c r="K16" s="142">
        <v>227348126</v>
      </c>
      <c r="L16" s="142"/>
      <c r="M16" s="142">
        <f t="shared" si="3"/>
        <v>234565657</v>
      </c>
      <c r="N16" s="142">
        <f t="shared" si="4"/>
        <v>246730225</v>
      </c>
      <c r="O16" s="151">
        <f t="shared" si="0"/>
        <v>0.95411651423549115</v>
      </c>
    </row>
    <row r="17" spans="1:15" s="157" customFormat="1" x14ac:dyDescent="0.25">
      <c r="A17" s="141" t="s">
        <v>781</v>
      </c>
      <c r="B17" s="142">
        <v>754254202</v>
      </c>
      <c r="C17" s="142">
        <v>8030487</v>
      </c>
      <c r="D17" s="142">
        <v>714597250</v>
      </c>
      <c r="E17" s="142"/>
      <c r="F17" s="142"/>
      <c r="G17" s="142">
        <f t="shared" si="1"/>
        <v>714597250</v>
      </c>
      <c r="H17" s="142">
        <f t="shared" si="2"/>
        <v>722627737</v>
      </c>
      <c r="I17" s="142">
        <v>7245898</v>
      </c>
      <c r="J17" s="142">
        <v>522670211</v>
      </c>
      <c r="K17" s="142"/>
      <c r="L17" s="142"/>
      <c r="M17" s="142">
        <f t="shared" si="3"/>
        <v>522670211</v>
      </c>
      <c r="N17" s="142">
        <f t="shared" si="4"/>
        <v>529916109</v>
      </c>
      <c r="O17" s="151">
        <f t="shared" si="0"/>
        <v>0.73141928687802815</v>
      </c>
    </row>
    <row r="18" spans="1:15" s="157" customFormat="1" x14ac:dyDescent="0.25">
      <c r="A18" s="141" t="s">
        <v>782</v>
      </c>
      <c r="B18" s="142">
        <v>390834320</v>
      </c>
      <c r="C18" s="142"/>
      <c r="D18" s="142">
        <v>390834320</v>
      </c>
      <c r="E18" s="142"/>
      <c r="F18" s="142"/>
      <c r="G18" s="142">
        <f t="shared" si="1"/>
        <v>390834320</v>
      </c>
      <c r="H18" s="142">
        <f t="shared" si="2"/>
        <v>390834320</v>
      </c>
      <c r="I18" s="142"/>
      <c r="J18" s="142">
        <v>338129386</v>
      </c>
      <c r="K18" s="142"/>
      <c r="L18" s="142"/>
      <c r="M18" s="142">
        <f t="shared" si="3"/>
        <v>338129386</v>
      </c>
      <c r="N18" s="142">
        <f t="shared" si="4"/>
        <v>338129386</v>
      </c>
      <c r="O18" s="151">
        <f t="shared" si="0"/>
        <v>0.86514763084265478</v>
      </c>
    </row>
    <row r="19" spans="1:15" s="157" customFormat="1" x14ac:dyDescent="0.25">
      <c r="A19" s="141" t="s">
        <v>783</v>
      </c>
      <c r="B19" s="142">
        <v>288790509</v>
      </c>
      <c r="C19" s="142"/>
      <c r="D19" s="142">
        <v>17901013</v>
      </c>
      <c r="E19" s="142"/>
      <c r="F19" s="142">
        <v>415523040</v>
      </c>
      <c r="G19" s="142">
        <f t="shared" si="1"/>
        <v>433424053</v>
      </c>
      <c r="H19" s="142">
        <f t="shared" si="2"/>
        <v>433424053</v>
      </c>
      <c r="I19" s="142"/>
      <c r="J19" s="142">
        <v>17857623</v>
      </c>
      <c r="K19" s="142"/>
      <c r="L19" s="142">
        <v>319500664</v>
      </c>
      <c r="M19" s="142">
        <f t="shared" si="3"/>
        <v>337358287</v>
      </c>
      <c r="N19" s="142">
        <f t="shared" si="4"/>
        <v>337358287</v>
      </c>
      <c r="O19" s="151">
        <f t="shared" si="0"/>
        <v>0.77835617258648082</v>
      </c>
    </row>
    <row r="20" spans="1:15" s="157" customFormat="1" x14ac:dyDescent="0.25">
      <c r="A20" s="141" t="s">
        <v>784</v>
      </c>
      <c r="B20" s="142">
        <v>15651340</v>
      </c>
      <c r="C20" s="142"/>
      <c r="D20" s="142">
        <v>7320000</v>
      </c>
      <c r="E20" s="142"/>
      <c r="F20" s="142">
        <v>7827608</v>
      </c>
      <c r="G20" s="142">
        <f t="shared" si="1"/>
        <v>15147608</v>
      </c>
      <c r="H20" s="142">
        <f t="shared" si="2"/>
        <v>15147608</v>
      </c>
      <c r="I20" s="142"/>
      <c r="J20" s="142">
        <v>7320000</v>
      </c>
      <c r="K20" s="142"/>
      <c r="L20" s="142">
        <v>5586596</v>
      </c>
      <c r="M20" s="142">
        <f t="shared" si="3"/>
        <v>12906596</v>
      </c>
      <c r="N20" s="142">
        <f t="shared" si="4"/>
        <v>12906596</v>
      </c>
      <c r="O20" s="151">
        <f t="shared" si="0"/>
        <v>0.85205505714169527</v>
      </c>
    </row>
    <row r="21" spans="1:15" s="157" customFormat="1" x14ac:dyDescent="0.25">
      <c r="A21" s="141" t="s">
        <v>785</v>
      </c>
      <c r="B21" s="142">
        <v>245938942</v>
      </c>
      <c r="C21" s="142">
        <v>9500000</v>
      </c>
      <c r="D21" s="142"/>
      <c r="E21" s="142"/>
      <c r="F21" s="142">
        <v>236708175</v>
      </c>
      <c r="G21" s="142">
        <f t="shared" si="1"/>
        <v>236708175</v>
      </c>
      <c r="H21" s="142">
        <f t="shared" si="2"/>
        <v>246208175</v>
      </c>
      <c r="I21" s="142">
        <v>0</v>
      </c>
      <c r="J21" s="142"/>
      <c r="K21" s="142"/>
      <c r="L21" s="142">
        <v>218276244</v>
      </c>
      <c r="M21" s="142">
        <f t="shared" si="3"/>
        <v>218276244</v>
      </c>
      <c r="N21" s="142">
        <f t="shared" si="4"/>
        <v>218276244</v>
      </c>
      <c r="O21" s="151">
        <f t="shared" si="0"/>
        <v>0.9221322584232674</v>
      </c>
    </row>
    <row r="22" spans="1:15" s="157" customFormat="1" x14ac:dyDescent="0.25">
      <c r="A22" s="141" t="s">
        <v>581</v>
      </c>
      <c r="B22" s="142">
        <v>482275665</v>
      </c>
      <c r="C22" s="142">
        <v>16652512</v>
      </c>
      <c r="D22" s="142">
        <v>281753661</v>
      </c>
      <c r="E22" s="142"/>
      <c r="F22" s="142">
        <v>252563924</v>
      </c>
      <c r="G22" s="142">
        <f t="shared" si="1"/>
        <v>534317585</v>
      </c>
      <c r="H22" s="142">
        <f t="shared" si="2"/>
        <v>550970097</v>
      </c>
      <c r="I22" s="142">
        <v>15455010</v>
      </c>
      <c r="J22" s="142">
        <v>236280617</v>
      </c>
      <c r="K22" s="142"/>
      <c r="L22" s="142">
        <v>199622199</v>
      </c>
      <c r="M22" s="142">
        <f t="shared" si="3"/>
        <v>435902816</v>
      </c>
      <c r="N22" s="142">
        <f t="shared" si="4"/>
        <v>451357826</v>
      </c>
      <c r="O22" s="151">
        <f t="shared" si="0"/>
        <v>0.81581222148995902</v>
      </c>
    </row>
    <row r="23" spans="1:15" s="157" customFormat="1" x14ac:dyDescent="0.25">
      <c r="A23" s="141" t="s">
        <v>786</v>
      </c>
      <c r="B23" s="142">
        <v>24688837215.476406</v>
      </c>
      <c r="C23" s="142">
        <v>14859396482.400002</v>
      </c>
      <c r="D23" s="142">
        <v>10643139066.139801</v>
      </c>
      <c r="E23" s="142">
        <v>1107883140.9949999</v>
      </c>
      <c r="F23" s="142"/>
      <c r="G23" s="142">
        <f t="shared" si="1"/>
        <v>11751022207.1348</v>
      </c>
      <c r="H23" s="142">
        <f t="shared" si="2"/>
        <v>26610418689.534801</v>
      </c>
      <c r="I23" s="142">
        <v>13867865694</v>
      </c>
      <c r="J23" s="142">
        <v>9829919862</v>
      </c>
      <c r="K23" s="142">
        <v>326286685</v>
      </c>
      <c r="L23" s="142"/>
      <c r="M23" s="142">
        <f t="shared" si="3"/>
        <v>10156206547</v>
      </c>
      <c r="N23" s="142">
        <f t="shared" si="4"/>
        <v>24024072241</v>
      </c>
      <c r="O23" s="151">
        <f t="shared" si="0"/>
        <v>0.86428281454812628</v>
      </c>
    </row>
    <row r="24" spans="1:15" s="157" customFormat="1" x14ac:dyDescent="0.25">
      <c r="A24" s="141" t="s">
        <v>787</v>
      </c>
      <c r="B24" s="142">
        <v>571249968</v>
      </c>
      <c r="C24" s="142">
        <v>550995347</v>
      </c>
      <c r="D24" s="142">
        <v>37359507</v>
      </c>
      <c r="E24" s="142"/>
      <c r="F24" s="142"/>
      <c r="G24" s="142">
        <f t="shared" si="1"/>
        <v>37359507</v>
      </c>
      <c r="H24" s="142">
        <f t="shared" si="2"/>
        <v>588354854</v>
      </c>
      <c r="I24" s="142">
        <v>252261589</v>
      </c>
      <c r="J24" s="142">
        <v>24074364</v>
      </c>
      <c r="K24" s="142"/>
      <c r="L24" s="142"/>
      <c r="M24" s="142">
        <f t="shared" si="3"/>
        <v>24074364</v>
      </c>
      <c r="N24" s="142">
        <f t="shared" si="4"/>
        <v>276335953</v>
      </c>
      <c r="O24" s="151">
        <f t="shared" si="0"/>
        <v>0.64439726145208498</v>
      </c>
    </row>
    <row r="25" spans="1:15" s="157" customFormat="1" x14ac:dyDescent="0.25">
      <c r="A25" s="141" t="s">
        <v>788</v>
      </c>
      <c r="B25" s="142">
        <v>3258555575.999999</v>
      </c>
      <c r="C25" s="142">
        <v>144621125</v>
      </c>
      <c r="D25" s="142">
        <v>1024908135.9688002</v>
      </c>
      <c r="E25" s="142">
        <v>2017642897</v>
      </c>
      <c r="F25" s="142">
        <v>446487608</v>
      </c>
      <c r="G25" s="142">
        <f t="shared" si="1"/>
        <v>3489038640.9688001</v>
      </c>
      <c r="H25" s="142">
        <f t="shared" si="2"/>
        <v>3633659765.9688001</v>
      </c>
      <c r="I25" s="142">
        <v>127450432</v>
      </c>
      <c r="J25" s="142">
        <v>878622923</v>
      </c>
      <c r="K25" s="142">
        <v>1987363509</v>
      </c>
      <c r="L25" s="142">
        <v>358928032</v>
      </c>
      <c r="M25" s="142">
        <f t="shared" si="3"/>
        <v>3224914464</v>
      </c>
      <c r="N25" s="142">
        <f t="shared" si="4"/>
        <v>3352364896</v>
      </c>
      <c r="O25" s="151">
        <f t="shared" si="0"/>
        <v>0.92429886735348366</v>
      </c>
    </row>
    <row r="26" spans="1:15" s="157" customFormat="1" x14ac:dyDescent="0.25">
      <c r="A26" s="141" t="s">
        <v>789</v>
      </c>
      <c r="B26" s="142">
        <v>1466593607</v>
      </c>
      <c r="C26" s="142">
        <v>26421440</v>
      </c>
      <c r="D26" s="142">
        <v>1361277474</v>
      </c>
      <c r="E26" s="142">
        <v>137973259</v>
      </c>
      <c r="F26" s="142"/>
      <c r="G26" s="142">
        <f t="shared" si="1"/>
        <v>1499250733</v>
      </c>
      <c r="H26" s="142">
        <f t="shared" si="2"/>
        <v>1525672173</v>
      </c>
      <c r="I26" s="142">
        <v>16246335</v>
      </c>
      <c r="J26" s="142">
        <v>1228191234.6199999</v>
      </c>
      <c r="K26" s="142">
        <v>19155571</v>
      </c>
      <c r="L26" s="142"/>
      <c r="M26" s="142">
        <f t="shared" si="3"/>
        <v>1247346805.6199999</v>
      </c>
      <c r="N26" s="142">
        <f t="shared" si="4"/>
        <v>1263593140.6199999</v>
      </c>
      <c r="O26" s="151">
        <f t="shared" si="0"/>
        <v>0.83198012057933735</v>
      </c>
    </row>
    <row r="27" spans="1:15" s="157" customFormat="1" x14ac:dyDescent="0.25">
      <c r="A27" s="141" t="s">
        <v>790</v>
      </c>
      <c r="B27" s="142">
        <v>55267465</v>
      </c>
      <c r="C27" s="142"/>
      <c r="D27" s="142">
        <v>57267465</v>
      </c>
      <c r="E27" s="142"/>
      <c r="F27" s="142"/>
      <c r="G27" s="142">
        <f t="shared" si="1"/>
        <v>57267465</v>
      </c>
      <c r="H27" s="142">
        <f t="shared" si="2"/>
        <v>57267465</v>
      </c>
      <c r="I27" s="142"/>
      <c r="J27" s="142">
        <v>36326324</v>
      </c>
      <c r="K27" s="142"/>
      <c r="L27" s="142"/>
      <c r="M27" s="142">
        <f t="shared" si="3"/>
        <v>36326324</v>
      </c>
      <c r="N27" s="142">
        <f t="shared" si="4"/>
        <v>36326324</v>
      </c>
      <c r="O27" s="151">
        <f t="shared" si="0"/>
        <v>0.6343274318149057</v>
      </c>
    </row>
    <row r="28" spans="1:15" s="157" customFormat="1" x14ac:dyDescent="0.25">
      <c r="A28" s="141" t="s">
        <v>791</v>
      </c>
      <c r="B28" s="142">
        <v>1713913008</v>
      </c>
      <c r="C28" s="142">
        <v>43162603</v>
      </c>
      <c r="D28" s="142">
        <v>1622247398</v>
      </c>
      <c r="E28" s="142">
        <v>60460019</v>
      </c>
      <c r="F28" s="142"/>
      <c r="G28" s="142">
        <f t="shared" si="1"/>
        <v>1682707417</v>
      </c>
      <c r="H28" s="142">
        <f t="shared" si="2"/>
        <v>1725870020</v>
      </c>
      <c r="I28" s="142">
        <v>37273175</v>
      </c>
      <c r="J28" s="142">
        <v>313463121</v>
      </c>
      <c r="K28" s="142">
        <v>33302813</v>
      </c>
      <c r="L28" s="142"/>
      <c r="M28" s="142">
        <f t="shared" si="3"/>
        <v>346765934</v>
      </c>
      <c r="N28" s="142">
        <f t="shared" si="4"/>
        <v>384039109</v>
      </c>
      <c r="O28" s="151">
        <f t="shared" si="0"/>
        <v>0.20607619036839367</v>
      </c>
    </row>
    <row r="29" spans="1:15" s="157" customFormat="1" x14ac:dyDescent="0.25">
      <c r="A29" s="141" t="s">
        <v>792</v>
      </c>
      <c r="B29" s="142">
        <v>41061317</v>
      </c>
      <c r="C29" s="142"/>
      <c r="D29" s="142">
        <v>50161317</v>
      </c>
      <c r="E29" s="142"/>
      <c r="F29" s="142"/>
      <c r="G29" s="142">
        <f t="shared" si="1"/>
        <v>50161317</v>
      </c>
      <c r="H29" s="142">
        <f t="shared" si="2"/>
        <v>50161317</v>
      </c>
      <c r="I29" s="142"/>
      <c r="J29" s="142">
        <v>46754363</v>
      </c>
      <c r="K29" s="142"/>
      <c r="L29" s="142"/>
      <c r="M29" s="142">
        <f t="shared" si="3"/>
        <v>46754363</v>
      </c>
      <c r="N29" s="142">
        <f t="shared" si="4"/>
        <v>46754363</v>
      </c>
      <c r="O29" s="151">
        <f t="shared" si="0"/>
        <v>0.93208005284231277</v>
      </c>
    </row>
    <row r="30" spans="1:15" s="157" customFormat="1" x14ac:dyDescent="0.25">
      <c r="A30" s="141" t="s">
        <v>793</v>
      </c>
      <c r="B30" s="142">
        <v>3895363913</v>
      </c>
      <c r="C30" s="142">
        <v>925881777</v>
      </c>
      <c r="D30" s="142">
        <v>3020932747</v>
      </c>
      <c r="E30" s="142">
        <v>36299773</v>
      </c>
      <c r="F30" s="142"/>
      <c r="G30" s="142">
        <f t="shared" si="1"/>
        <v>3057232520</v>
      </c>
      <c r="H30" s="142">
        <f t="shared" si="2"/>
        <v>3983114297</v>
      </c>
      <c r="I30" s="142">
        <v>920590959</v>
      </c>
      <c r="J30" s="142">
        <v>2882548899</v>
      </c>
      <c r="K30" s="142">
        <v>30296978</v>
      </c>
      <c r="L30" s="142"/>
      <c r="M30" s="142">
        <f t="shared" si="3"/>
        <v>2912845877</v>
      </c>
      <c r="N30" s="142">
        <f t="shared" si="4"/>
        <v>3833436836</v>
      </c>
      <c r="O30" s="151">
        <f t="shared" si="0"/>
        <v>0.95277210939781576</v>
      </c>
    </row>
    <row r="31" spans="1:15" s="157" customFormat="1" x14ac:dyDescent="0.25">
      <c r="A31" s="141" t="s">
        <v>794</v>
      </c>
      <c r="B31" s="142">
        <v>2223636412</v>
      </c>
      <c r="C31" s="142">
        <v>1054217063</v>
      </c>
      <c r="D31" s="142">
        <v>536949502</v>
      </c>
      <c r="E31" s="142">
        <v>115992344</v>
      </c>
      <c r="F31" s="142">
        <v>485281647</v>
      </c>
      <c r="G31" s="142">
        <f t="shared" si="1"/>
        <v>1138223493</v>
      </c>
      <c r="H31" s="142">
        <f t="shared" si="2"/>
        <v>2192440556</v>
      </c>
      <c r="I31" s="142">
        <v>883199874</v>
      </c>
      <c r="J31" s="142">
        <v>488388007</v>
      </c>
      <c r="K31" s="142">
        <v>100597825</v>
      </c>
      <c r="L31" s="142">
        <v>411023636</v>
      </c>
      <c r="M31" s="142">
        <f t="shared" si="3"/>
        <v>1000009468</v>
      </c>
      <c r="N31" s="142">
        <f t="shared" si="4"/>
        <v>1883209342</v>
      </c>
      <c r="O31" s="151">
        <f t="shared" si="0"/>
        <v>0.87857039865192799</v>
      </c>
    </row>
    <row r="32" spans="1:15" s="157" customFormat="1" x14ac:dyDescent="0.25">
      <c r="A32" s="141" t="s">
        <v>795</v>
      </c>
      <c r="B32" s="142">
        <v>436795373</v>
      </c>
      <c r="C32" s="142">
        <v>265254991</v>
      </c>
      <c r="D32" s="142">
        <v>145267926</v>
      </c>
      <c r="E32" s="142">
        <v>939752</v>
      </c>
      <c r="F32" s="142"/>
      <c r="G32" s="142">
        <f t="shared" si="1"/>
        <v>146207678</v>
      </c>
      <c r="H32" s="142">
        <f t="shared" si="2"/>
        <v>411462669</v>
      </c>
      <c r="I32" s="142">
        <v>62836254</v>
      </c>
      <c r="J32" s="142">
        <v>113110843</v>
      </c>
      <c r="K32" s="142">
        <v>816840</v>
      </c>
      <c r="L32" s="142"/>
      <c r="M32" s="142">
        <f t="shared" si="3"/>
        <v>113927683</v>
      </c>
      <c r="N32" s="142">
        <f t="shared" si="4"/>
        <v>176763937</v>
      </c>
      <c r="O32" s="151">
        <f t="shared" si="0"/>
        <v>0.77921819536727754</v>
      </c>
    </row>
    <row r="33" spans="1:15" s="157" customFormat="1" x14ac:dyDescent="0.25">
      <c r="A33" s="141" t="s">
        <v>796</v>
      </c>
      <c r="B33" s="142">
        <v>10985602114</v>
      </c>
      <c r="C33" s="142">
        <v>167807550</v>
      </c>
      <c r="D33" s="142">
        <v>1598230714.5932</v>
      </c>
      <c r="E33" s="142">
        <v>9453239602.7360001</v>
      </c>
      <c r="F33" s="142">
        <v>6476990</v>
      </c>
      <c r="G33" s="142">
        <f t="shared" si="1"/>
        <v>11057947307.329201</v>
      </c>
      <c r="H33" s="142">
        <f t="shared" si="2"/>
        <v>11225754857.329201</v>
      </c>
      <c r="I33" s="142">
        <v>158513049</v>
      </c>
      <c r="J33" s="142">
        <v>1416731831</v>
      </c>
      <c r="K33" s="142">
        <v>8735146670</v>
      </c>
      <c r="L33" s="142">
        <v>3741276</v>
      </c>
      <c r="M33" s="142">
        <f t="shared" si="3"/>
        <v>10155619777</v>
      </c>
      <c r="N33" s="142">
        <f t="shared" si="4"/>
        <v>10314132826</v>
      </c>
      <c r="O33" s="151">
        <f t="shared" si="0"/>
        <v>0.91840008771509174</v>
      </c>
    </row>
    <row r="34" spans="1:15" s="157" customFormat="1" x14ac:dyDescent="0.25">
      <c r="A34" s="141" t="s">
        <v>797</v>
      </c>
      <c r="B34" s="142">
        <v>9605365771.8060017</v>
      </c>
      <c r="C34" s="142">
        <v>2174850023</v>
      </c>
      <c r="D34" s="142">
        <v>7160365517.7860003</v>
      </c>
      <c r="E34" s="142">
        <v>903069161.01999986</v>
      </c>
      <c r="F34" s="142"/>
      <c r="G34" s="142">
        <f t="shared" si="1"/>
        <v>8063434678.8059998</v>
      </c>
      <c r="H34" s="142">
        <f t="shared" si="2"/>
        <v>10238284701.806</v>
      </c>
      <c r="I34" s="142">
        <v>243105893</v>
      </c>
      <c r="J34" s="142">
        <v>5161207230</v>
      </c>
      <c r="K34" s="142">
        <v>812599703</v>
      </c>
      <c r="L34" s="142"/>
      <c r="M34" s="142">
        <f t="shared" si="3"/>
        <v>5973806933</v>
      </c>
      <c r="N34" s="142">
        <f t="shared" si="4"/>
        <v>6216912826</v>
      </c>
      <c r="O34" s="151">
        <f t="shared" si="0"/>
        <v>0.74085140773839275</v>
      </c>
    </row>
    <row r="35" spans="1:15" s="157" customFormat="1" x14ac:dyDescent="0.25">
      <c r="A35" s="141" t="s">
        <v>798</v>
      </c>
      <c r="B35" s="142">
        <v>509027789</v>
      </c>
      <c r="C35" s="49">
        <v>64301456</v>
      </c>
      <c r="D35" s="49">
        <v>209796738</v>
      </c>
      <c r="E35" s="49">
        <v>247994745</v>
      </c>
      <c r="F35" s="49">
        <v>5555000</v>
      </c>
      <c r="G35" s="142">
        <f t="shared" si="1"/>
        <v>463346483</v>
      </c>
      <c r="H35" s="142">
        <f t="shared" si="2"/>
        <v>527647939</v>
      </c>
      <c r="I35" s="49">
        <v>63773004</v>
      </c>
      <c r="J35" s="49">
        <v>173779671</v>
      </c>
      <c r="K35" s="49">
        <v>232342030</v>
      </c>
      <c r="L35" s="49">
        <v>5552124</v>
      </c>
      <c r="M35" s="142">
        <f t="shared" si="3"/>
        <v>411673825</v>
      </c>
      <c r="N35" s="142">
        <f t="shared" si="4"/>
        <v>475446829</v>
      </c>
      <c r="O35" s="151">
        <f t="shared" si="0"/>
        <v>0.88847944271544199</v>
      </c>
    </row>
    <row r="36" spans="1:15" s="157" customFormat="1" x14ac:dyDescent="0.25">
      <c r="A36" s="141" t="s">
        <v>799</v>
      </c>
      <c r="B36" s="142">
        <v>1246194999</v>
      </c>
      <c r="C36" s="49">
        <v>190750231</v>
      </c>
      <c r="D36" s="49">
        <v>1194154583.0000002</v>
      </c>
      <c r="E36" s="49">
        <v>107690201</v>
      </c>
      <c r="F36" s="49">
        <v>1000000</v>
      </c>
      <c r="G36" s="142">
        <f t="shared" si="1"/>
        <v>1302844784.0000002</v>
      </c>
      <c r="H36" s="142">
        <f t="shared" si="2"/>
        <v>1493595015.0000002</v>
      </c>
      <c r="I36" s="49">
        <v>138228832</v>
      </c>
      <c r="J36" s="49">
        <v>735908156</v>
      </c>
      <c r="K36" s="49">
        <v>62090816</v>
      </c>
      <c r="L36" s="49">
        <v>797597</v>
      </c>
      <c r="M36" s="142">
        <f t="shared" si="3"/>
        <v>798796569</v>
      </c>
      <c r="N36" s="142">
        <f t="shared" si="4"/>
        <v>937025401</v>
      </c>
      <c r="O36" s="151">
        <f t="shared" si="0"/>
        <v>0.61311721765315053</v>
      </c>
    </row>
    <row r="37" spans="1:15" s="157" customFormat="1" x14ac:dyDescent="0.25">
      <c r="A37" s="141" t="s">
        <v>800</v>
      </c>
      <c r="B37" s="142">
        <v>3414621052</v>
      </c>
      <c r="C37" s="142">
        <v>3676812521</v>
      </c>
      <c r="D37" s="142">
        <v>113953194</v>
      </c>
      <c r="E37" s="142">
        <v>193634248</v>
      </c>
      <c r="F37" s="142">
        <v>871060</v>
      </c>
      <c r="G37" s="142">
        <f t="shared" si="1"/>
        <v>308458502</v>
      </c>
      <c r="H37" s="142">
        <f t="shared" si="2"/>
        <v>3985271023</v>
      </c>
      <c r="I37" s="142">
        <v>2327811735</v>
      </c>
      <c r="J37" s="142">
        <v>69542698</v>
      </c>
      <c r="K37" s="142">
        <v>171444039</v>
      </c>
      <c r="L37" s="142">
        <v>489000</v>
      </c>
      <c r="M37" s="142">
        <f t="shared" si="3"/>
        <v>241475737</v>
      </c>
      <c r="N37" s="142">
        <f t="shared" si="4"/>
        <v>2569287472</v>
      </c>
      <c r="O37" s="151">
        <f t="shared" si="0"/>
        <v>0.78284675388846958</v>
      </c>
    </row>
    <row r="38" spans="1:15" s="157" customFormat="1" x14ac:dyDescent="0.25">
      <c r="A38" s="141" t="s">
        <v>801</v>
      </c>
      <c r="B38" s="142">
        <v>6100993189.8249989</v>
      </c>
      <c r="C38" s="49">
        <v>1253949614</v>
      </c>
      <c r="D38" s="49">
        <v>2295844753.1900005</v>
      </c>
      <c r="E38" s="49">
        <v>3108965998.0650001</v>
      </c>
      <c r="F38" s="49"/>
      <c r="G38" s="142">
        <f t="shared" si="1"/>
        <v>5404810751.2550011</v>
      </c>
      <c r="H38" s="142">
        <f t="shared" si="2"/>
        <v>6658760365.2550011</v>
      </c>
      <c r="I38" s="49">
        <v>1024980640</v>
      </c>
      <c r="J38" s="49">
        <v>1115271513</v>
      </c>
      <c r="K38" s="49">
        <v>816089602</v>
      </c>
      <c r="L38" s="49"/>
      <c r="M38" s="142">
        <f t="shared" si="3"/>
        <v>1931361115</v>
      </c>
      <c r="N38" s="142">
        <f t="shared" si="4"/>
        <v>2956341755</v>
      </c>
      <c r="O38" s="151">
        <f t="shared" si="0"/>
        <v>0.35734111773507271</v>
      </c>
    </row>
    <row r="39" spans="1:15" s="157" customFormat="1" x14ac:dyDescent="0.25">
      <c r="A39" s="141" t="s">
        <v>802</v>
      </c>
      <c r="B39" s="142">
        <v>1497228702.7684</v>
      </c>
      <c r="C39" s="49">
        <v>76632846</v>
      </c>
      <c r="D39" s="49">
        <v>1610288109.3583999</v>
      </c>
      <c r="E39" s="49"/>
      <c r="F39" s="49"/>
      <c r="G39" s="142">
        <f t="shared" si="1"/>
        <v>1610288109.3583999</v>
      </c>
      <c r="H39" s="142">
        <f t="shared" si="2"/>
        <v>1686920955.3583999</v>
      </c>
      <c r="I39" s="49">
        <v>61025028</v>
      </c>
      <c r="J39" s="49">
        <v>978964870</v>
      </c>
      <c r="K39" s="49"/>
      <c r="L39" s="49"/>
      <c r="M39" s="142">
        <f t="shared" si="3"/>
        <v>978964870</v>
      </c>
      <c r="N39" s="142">
        <f t="shared" si="4"/>
        <v>1039989898</v>
      </c>
      <c r="O39" s="151">
        <f t="shared" si="0"/>
        <v>0.60794392277420273</v>
      </c>
    </row>
    <row r="40" spans="1:15" s="157" customFormat="1" x14ac:dyDescent="0.25">
      <c r="A40" s="141" t="s">
        <v>803</v>
      </c>
      <c r="B40" s="142">
        <v>2316553062.7671995</v>
      </c>
      <c r="C40" s="142">
        <v>111215405</v>
      </c>
      <c r="D40" s="142">
        <v>788835112.74479997</v>
      </c>
      <c r="E40" s="142">
        <v>1373592094.0223999</v>
      </c>
      <c r="F40" s="142"/>
      <c r="G40" s="142">
        <f t="shared" si="1"/>
        <v>2162427206.7672</v>
      </c>
      <c r="H40" s="142">
        <f t="shared" si="2"/>
        <v>2273642611.7672</v>
      </c>
      <c r="I40" s="142">
        <v>65847694</v>
      </c>
      <c r="J40" s="142">
        <v>159820812</v>
      </c>
      <c r="K40" s="142">
        <v>1261180665</v>
      </c>
      <c r="L40" s="142"/>
      <c r="M40" s="142">
        <f t="shared" si="3"/>
        <v>1421001477</v>
      </c>
      <c r="N40" s="142">
        <f t="shared" si="4"/>
        <v>1486849171</v>
      </c>
      <c r="O40" s="151">
        <f t="shared" si="0"/>
        <v>0.65713262973803332</v>
      </c>
    </row>
    <row r="41" spans="1:15" s="157" customFormat="1" x14ac:dyDescent="0.25">
      <c r="A41" s="141" t="s">
        <v>616</v>
      </c>
      <c r="B41" s="142">
        <v>63631546</v>
      </c>
      <c r="C41" s="142"/>
      <c r="D41" s="142">
        <v>63946546</v>
      </c>
      <c r="E41" s="142"/>
      <c r="F41" s="142"/>
      <c r="G41" s="142">
        <f t="shared" si="1"/>
        <v>63946546</v>
      </c>
      <c r="H41" s="142">
        <f t="shared" si="2"/>
        <v>63946546</v>
      </c>
      <c r="I41" s="142"/>
      <c r="J41" s="142">
        <v>56495049</v>
      </c>
      <c r="K41" s="142"/>
      <c r="L41" s="142"/>
      <c r="M41" s="142">
        <f t="shared" si="3"/>
        <v>56495049</v>
      </c>
      <c r="N41" s="142">
        <f t="shared" si="4"/>
        <v>56495049</v>
      </c>
      <c r="O41" s="151">
        <f t="shared" si="0"/>
        <v>0.88347303386800591</v>
      </c>
    </row>
    <row r="42" spans="1:15" s="157" customFormat="1" x14ac:dyDescent="0.25">
      <c r="A42" s="141" t="s">
        <v>563</v>
      </c>
      <c r="B42" s="244"/>
      <c r="C42" s="245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>
        <f>+'Mapa II_ Despesas por Economica'!K145</f>
        <v>916958869</v>
      </c>
      <c r="O42" s="151"/>
    </row>
    <row r="43" spans="1:15" x14ac:dyDescent="0.25">
      <c r="A43" s="246" t="s">
        <v>617</v>
      </c>
      <c r="B43" s="247">
        <f>SUM(B11:B42)</f>
        <v>78011667331.643005</v>
      </c>
      <c r="C43" s="247">
        <f>SUM(C11:C42)</f>
        <v>25642601364.400002</v>
      </c>
      <c r="D43" s="247">
        <f t="shared" ref="D43:N43" si="5">SUM(D11:D42)</f>
        <v>35498832271.780998</v>
      </c>
      <c r="E43" s="247">
        <f t="shared" si="5"/>
        <v>20004072067.838398</v>
      </c>
      <c r="F43" s="247">
        <f t="shared" si="5"/>
        <v>1858295052</v>
      </c>
      <c r="G43" s="247">
        <f>SUM(G11:G42)</f>
        <v>57361199391.6194</v>
      </c>
      <c r="H43" s="247">
        <f>SUM(H11:H42)</f>
        <v>83003800756.019394</v>
      </c>
      <c r="I43" s="247">
        <f t="shared" si="5"/>
        <v>20285875663</v>
      </c>
      <c r="J43" s="247">
        <f t="shared" si="5"/>
        <v>27294431126.619999</v>
      </c>
      <c r="K43" s="247">
        <f t="shared" si="5"/>
        <v>15649892385</v>
      </c>
      <c r="L43" s="247">
        <f t="shared" si="5"/>
        <v>1523517368</v>
      </c>
      <c r="M43" s="247">
        <f t="shared" si="5"/>
        <v>44467840879.619995</v>
      </c>
      <c r="N43" s="247">
        <f t="shared" si="5"/>
        <v>65670675411.619995</v>
      </c>
      <c r="O43" s="197">
        <f t="shared" si="0"/>
        <v>0.77522508858343098</v>
      </c>
    </row>
    <row r="44" spans="1:15" hidden="1" x14ac:dyDescent="0.25">
      <c r="A44" s="246" t="s">
        <v>804</v>
      </c>
      <c r="B44" s="246"/>
      <c r="C44" s="248">
        <f t="shared" ref="C44:H44" si="6">+C43/$H$43</f>
        <v>0.30893285766242956</v>
      </c>
      <c r="D44" s="248">
        <f t="shared" si="6"/>
        <v>0.42767719006176524</v>
      </c>
      <c r="E44" s="248">
        <f t="shared" si="6"/>
        <v>0.24100188046374144</v>
      </c>
      <c r="F44" s="248">
        <f t="shared" si="6"/>
        <v>2.2388071812063828E-2</v>
      </c>
      <c r="G44" s="248">
        <f t="shared" si="6"/>
        <v>0.69106714233757049</v>
      </c>
      <c r="H44" s="248">
        <f t="shared" si="6"/>
        <v>1</v>
      </c>
      <c r="I44" s="249">
        <f t="shared" ref="I44:N44" si="7">+I43/$N$43</f>
        <v>0.3089031068410566</v>
      </c>
      <c r="J44" s="249">
        <f t="shared" si="7"/>
        <v>0.41562586276964691</v>
      </c>
      <c r="K44" s="249">
        <f t="shared" si="7"/>
        <v>0.23830868628817017</v>
      </c>
      <c r="L44" s="249">
        <f t="shared" si="7"/>
        <v>2.3199355853288871E-2</v>
      </c>
      <c r="M44" s="248">
        <f t="shared" si="7"/>
        <v>0.67713390491110592</v>
      </c>
      <c r="N44" s="248">
        <f t="shared" si="7"/>
        <v>1</v>
      </c>
      <c r="O44" s="181"/>
    </row>
    <row r="45" spans="1:15" hidden="1" x14ac:dyDescent="0.25"/>
    <row r="46" spans="1:15" hidden="1" x14ac:dyDescent="0.25">
      <c r="B46" s="180">
        <v>78011667331.643021</v>
      </c>
      <c r="C46">
        <v>25642601364.400002</v>
      </c>
      <c r="D46">
        <v>35498832271.780998</v>
      </c>
      <c r="E46">
        <v>20004072067.838394</v>
      </c>
      <c r="F46">
        <v>1858295052</v>
      </c>
      <c r="G46">
        <f>SUM(D46:F46)</f>
        <v>57361199391.619392</v>
      </c>
      <c r="H46">
        <v>83003800756.019394</v>
      </c>
      <c r="I46">
        <v>20285875663</v>
      </c>
      <c r="J46">
        <v>27294431126.619999</v>
      </c>
      <c r="K46">
        <v>15649892385</v>
      </c>
      <c r="L46">
        <v>1523517368</v>
      </c>
      <c r="M46">
        <f>SUM(J46:L46)</f>
        <v>44467840879.619995</v>
      </c>
      <c r="N46">
        <v>64753716542.619995</v>
      </c>
    </row>
    <row r="47" spans="1:15" hidden="1" x14ac:dyDescent="0.25"/>
    <row r="48" spans="1:15" hidden="1" x14ac:dyDescent="0.25">
      <c r="B48" s="181">
        <f>+B46-B43</f>
        <v>0</v>
      </c>
      <c r="C48" s="181">
        <f t="shared" ref="C48:N48" si="8">+C46-C43</f>
        <v>0</v>
      </c>
      <c r="D48" s="181">
        <f t="shared" si="8"/>
        <v>0</v>
      </c>
      <c r="E48" s="181">
        <f t="shared" si="8"/>
        <v>0</v>
      </c>
      <c r="F48" s="181">
        <f t="shared" si="8"/>
        <v>0</v>
      </c>
      <c r="G48" s="181">
        <f t="shared" si="8"/>
        <v>0</v>
      </c>
      <c r="H48" s="181">
        <f t="shared" si="8"/>
        <v>0</v>
      </c>
      <c r="I48" s="181">
        <f t="shared" si="8"/>
        <v>0</v>
      </c>
      <c r="J48" s="181">
        <f t="shared" si="8"/>
        <v>0</v>
      </c>
      <c r="K48" s="181">
        <f t="shared" si="8"/>
        <v>0</v>
      </c>
      <c r="L48" s="181">
        <f t="shared" si="8"/>
        <v>0</v>
      </c>
      <c r="M48" s="181">
        <f t="shared" si="8"/>
        <v>0</v>
      </c>
      <c r="N48" s="181">
        <f t="shared" si="8"/>
        <v>-916958869</v>
      </c>
    </row>
    <row r="49" hidden="1" x14ac:dyDescent="0.25"/>
  </sheetData>
  <mergeCells count="17">
    <mergeCell ref="A7:A9"/>
    <mergeCell ref="B7:B9"/>
    <mergeCell ref="C7:H7"/>
    <mergeCell ref="I7:O7"/>
    <mergeCell ref="C8:C9"/>
    <mergeCell ref="D8:D9"/>
    <mergeCell ref="E8:E9"/>
    <mergeCell ref="F8:F9"/>
    <mergeCell ref="G8:G9"/>
    <mergeCell ref="H8:H9"/>
    <mergeCell ref="O8:O9"/>
    <mergeCell ref="I8:I9"/>
    <mergeCell ref="J8:J9"/>
    <mergeCell ref="K8:K9"/>
    <mergeCell ref="L8:L9"/>
    <mergeCell ref="M8:M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1" manualBreakCount="1">
    <brk id="43" max="13" man="1"/>
  </rowBreaks>
  <colBreaks count="1" manualBreakCount="1">
    <brk id="8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12</vt:i4>
      </vt:variant>
    </vt:vector>
  </HeadingPairs>
  <TitlesOfParts>
    <vt:vector size="18" baseType="lpstr">
      <vt:lpstr>Mapa I_ Receitas do Estado</vt:lpstr>
      <vt:lpstr>Mapa II_ Despesas por Economica</vt:lpstr>
      <vt:lpstr>Mapa III_ Despesas por Organica</vt:lpstr>
      <vt:lpstr>Mapa IV_ Despesas por Funções</vt:lpstr>
      <vt:lpstr>Mapa VII_ Despesas por Programa</vt:lpstr>
      <vt:lpstr>Mapa XVI_ Orçamento por Género</vt:lpstr>
      <vt:lpstr>'Mapa I_ Receitas do Estado'!Área_de_Impressão</vt:lpstr>
      <vt:lpstr>'Mapa II_ Despesas por Economica'!Área_de_Impressão</vt:lpstr>
      <vt:lpstr>'Mapa III_ Despesas por Organica'!Área_de_Impressão</vt:lpstr>
      <vt:lpstr>'Mapa IV_ Despesas por Funções'!Área_de_Impressão</vt:lpstr>
      <vt:lpstr>'Mapa VII_ Despesas por Programa'!Área_de_Impressão</vt:lpstr>
      <vt:lpstr>'Mapa XVI_ Orçamento por Género'!Área_de_Impressão</vt:lpstr>
      <vt:lpstr>'Mapa I_ Receitas do Estado'!Títulos_de_Impressão</vt:lpstr>
      <vt:lpstr>'Mapa II_ Despesas por Economica'!Títulos_de_Impressão</vt:lpstr>
      <vt:lpstr>'Mapa III_ Despesas por Organica'!Títulos_de_Impressão</vt:lpstr>
      <vt:lpstr>'Mapa IV_ Despesas por Funções'!Títulos_de_Impressão</vt:lpstr>
      <vt:lpstr>'Mapa VII_ Despesas por Programa'!Títulos_de_Impressão</vt:lpstr>
      <vt:lpstr>'Mapa XVI_ Orçamento por Género'!Títulos_de_Impressão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/ DNOCP - Ivanisia Fonseca Fortes</dc:creator>
  <cp:lastModifiedBy>MF / DNOCP - Ivanisia Fonseca Fortes</cp:lastModifiedBy>
  <dcterms:created xsi:type="dcterms:W3CDTF">2024-02-15T16:17:31Z</dcterms:created>
  <dcterms:modified xsi:type="dcterms:W3CDTF">2024-02-15T16:33:48Z</dcterms:modified>
</cp:coreProperties>
</file>