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isia.fortes\Desktop\CONTA I TRIM\Publicação\"/>
    </mc:Choice>
  </mc:AlternateContent>
  <bookViews>
    <workbookView xWindow="0" yWindow="0" windowWidth="19200" windowHeight="6350"/>
  </bookViews>
  <sheets>
    <sheet name="Mapa I_ Receitas do Estado" sheetId="1" r:id="rId1"/>
    <sheet name="Mapa II_ Despesas por Economica" sheetId="2" r:id="rId2"/>
    <sheet name="Mapa III_ Despesas por Organica" sheetId="3" r:id="rId3"/>
    <sheet name="Mapa IV_ Despesas por Funções" sheetId="4" r:id="rId4"/>
    <sheet name="Mapa VII_ Despesas por Programa" sheetId="5" r:id="rId5"/>
    <sheet name="Mapa XV_ Orçamento por Género" sheetId="6" r:id="rId6"/>
  </sheets>
  <externalReferences>
    <externalReference r:id="rId7"/>
    <externalReference r:id="rId8"/>
  </externalReferences>
  <definedNames>
    <definedName name="_" localSheetId="0" hidden="1">#REF!,#REF!,#REF!,#REF!,#REF!,#REF!,#REF!,#REF!</definedName>
    <definedName name="_" hidden="1">#REF!,#REF!,#REF!,#REF!,#REF!,#REF!,#REF!,#REF!</definedName>
    <definedName name="_________OFE2" localSheetId="0" hidden="1">#REF!</definedName>
    <definedName name="_________OFE2" localSheetId="5" hidden="1">#REF!</definedName>
    <definedName name="_________OFE2" hidden="1">#REF!</definedName>
    <definedName name="________OFE2" localSheetId="0" hidden="1">#REF!</definedName>
    <definedName name="________OFE2" localSheetId="5" hidden="1">#REF!</definedName>
    <definedName name="________OFE2" hidden="1">#REF!</definedName>
    <definedName name="_______OFE2" localSheetId="0" hidden="1">#REF!</definedName>
    <definedName name="_______OFE2" localSheetId="5" hidden="1">#REF!</definedName>
    <definedName name="_______OFE2" hidden="1">#REF!</definedName>
    <definedName name="______OFE2" localSheetId="0" hidden="1">#REF!</definedName>
    <definedName name="______OFE2" localSheetId="5" hidden="1">#REF!</definedName>
    <definedName name="______OFE2" hidden="1">#REF!</definedName>
    <definedName name="_____OFE2" localSheetId="0" hidden="1">#REF!</definedName>
    <definedName name="_____OFE2" localSheetId="5" hidden="1">#REF!</definedName>
    <definedName name="_____OFE2" hidden="1">#REF!</definedName>
    <definedName name="____OFE2" localSheetId="0" hidden="1">#REF!</definedName>
    <definedName name="____OFE2" localSheetId="5" hidden="1">#REF!</definedName>
    <definedName name="____OFE2" hidden="1">#REF!</definedName>
    <definedName name="___OFE2" localSheetId="0" hidden="1">#REF!</definedName>
    <definedName name="___OFE2" localSheetId="5" hidden="1">#REF!</definedName>
    <definedName name="___OFE2" hidden="1">#REF!</definedName>
    <definedName name="__1__123Graph_AChart_1A" localSheetId="0" hidden="1">#REF!</definedName>
    <definedName name="__1__123Graph_AChart_1A" localSheetId="5" hidden="1">#REF!</definedName>
    <definedName name="__1__123Graph_AChart_1A" hidden="1">#REF!</definedName>
    <definedName name="__123Graph_A" localSheetId="0" hidden="1">#REF!</definedName>
    <definedName name="__123Graph_A" localSheetId="5" hidden="1">#REF!</definedName>
    <definedName name="__123Graph_A" hidden="1">#REF!</definedName>
    <definedName name="__123Graph_ACurrent" localSheetId="0" hidden="1">#REF!</definedName>
    <definedName name="__123Graph_ACurrent" localSheetId="5" hidden="1">#REF!</definedName>
    <definedName name="__123Graph_ACurrent" hidden="1">#REF!</definedName>
    <definedName name="__123Graph_B" localSheetId="0" hidden="1">#REF!</definedName>
    <definedName name="__123Graph_B" localSheetId="5" hidden="1">#REF!</definedName>
    <definedName name="__123Graph_B" hidden="1">#REF!</definedName>
    <definedName name="__123Graph_BCurrent" localSheetId="0" hidden="1">#REF!</definedName>
    <definedName name="__123Graph_BCurrent" localSheetId="5" hidden="1">#REF!</definedName>
    <definedName name="__123Graph_BCurrent" hidden="1">#REF!</definedName>
    <definedName name="__123Graph_C" localSheetId="0" hidden="1">#REF!</definedName>
    <definedName name="__123Graph_C" localSheetId="5" hidden="1">#REF!</definedName>
    <definedName name="__123Graph_C" hidden="1">#REF!</definedName>
    <definedName name="__123Graph_D" localSheetId="0" hidden="1">#REF!</definedName>
    <definedName name="__123Graph_D" localSheetId="5" hidden="1">#REF!</definedName>
    <definedName name="__123Graph_D" hidden="1">#REF!</definedName>
    <definedName name="__123Graph_E" localSheetId="0" hidden="1">#REF!</definedName>
    <definedName name="__123Graph_E" localSheetId="5" hidden="1">#REF!</definedName>
    <definedName name="__123Graph_E" hidden="1">#REF!</definedName>
    <definedName name="__123Graph_F" localSheetId="0" hidden="1">#REF!</definedName>
    <definedName name="__123Graph_F" localSheetId="5" hidden="1">#REF!</definedName>
    <definedName name="__123Graph_F" hidden="1">#REF!</definedName>
    <definedName name="__123Graph_X" localSheetId="0" hidden="1">#REF!</definedName>
    <definedName name="__123Graph_X" localSheetId="5" hidden="1">#REF!</definedName>
    <definedName name="__123Graph_X" hidden="1">#REF!</definedName>
    <definedName name="__123Graph_XCurrent" localSheetId="0" hidden="1">#REF!</definedName>
    <definedName name="__123Graph_XCurrent" localSheetId="5" hidden="1">#REF!</definedName>
    <definedName name="__123Graph_XCurrent" hidden="1">#REF!</definedName>
    <definedName name="__2__123Graph_AChart_2A" localSheetId="0" hidden="1">#REF!</definedName>
    <definedName name="__2__123Graph_AChart_2A" localSheetId="5" hidden="1">#REF!</definedName>
    <definedName name="__2__123Graph_AChart_2A" hidden="1">#REF!</definedName>
    <definedName name="__3__123Graph_AChart_3A" localSheetId="0" hidden="1">#REF!</definedName>
    <definedName name="__3__123Graph_AChart_3A" localSheetId="5" hidden="1">#REF!</definedName>
    <definedName name="__3__123Graph_AChart_3A" hidden="1">#REF!</definedName>
    <definedName name="__4__123Graph_AChart_4A" localSheetId="0" hidden="1">#REF!</definedName>
    <definedName name="__4__123Graph_AChart_4A" localSheetId="5" hidden="1">#REF!</definedName>
    <definedName name="__4__123Graph_AChart_4A" hidden="1">#REF!</definedName>
    <definedName name="__5__123Graph_BChart_1A" localSheetId="0" hidden="1">#REF!</definedName>
    <definedName name="__5__123Graph_BChart_1A" localSheetId="5" hidden="1">#REF!</definedName>
    <definedName name="__5__123Graph_BChart_1A" hidden="1">#REF!</definedName>
    <definedName name="__OFE2" localSheetId="0" hidden="1">#REF!</definedName>
    <definedName name="__OFE2" localSheetId="5" hidden="1">#REF!</definedName>
    <definedName name="__OFE2" hidden="1">#REF!</definedName>
    <definedName name="_1_____123Graph_BChart_3A" localSheetId="0" hidden="1">#REF!</definedName>
    <definedName name="_1_____123Graph_BChart_3A" localSheetId="5" hidden="1">#REF!</definedName>
    <definedName name="_1_____123Graph_BChart_3A" hidden="1">#REF!</definedName>
    <definedName name="_1___123Graph_AChart_1A" localSheetId="0" hidden="1">#REF!</definedName>
    <definedName name="_1___123Graph_AChart_1A" localSheetId="5" hidden="1">#REF!</definedName>
    <definedName name="_1___123Graph_AChart_1A" hidden="1">#REF!</definedName>
    <definedName name="_1__123Graph_AChart_1A" localSheetId="0" hidden="1">#REF!</definedName>
    <definedName name="_1__123Graph_AChart_1A" localSheetId="5" hidden="1">#REF!</definedName>
    <definedName name="_1__123Graph_AChart_1A" hidden="1">#REF!</definedName>
    <definedName name="_10____123Graph_XChart_3A" localSheetId="0" hidden="1">#REF!</definedName>
    <definedName name="_10____123Graph_XChart_3A" localSheetId="5" hidden="1">#REF!</definedName>
    <definedName name="_10____123Graph_XChart_3A" hidden="1">#REF!</definedName>
    <definedName name="_10___123Graph_XChart_1A" localSheetId="0" hidden="1">#REF!</definedName>
    <definedName name="_10___123Graph_XChart_1A" localSheetId="5" hidden="1">#REF!</definedName>
    <definedName name="_10___123Graph_XChart_1A" hidden="1">#REF!</definedName>
    <definedName name="_10__123Graph_XChart_1A" localSheetId="0" hidden="1">#REF!</definedName>
    <definedName name="_10__123Graph_XChart_1A" localSheetId="5" hidden="1">#REF!</definedName>
    <definedName name="_10__123Graph_XChart_1A" hidden="1">#REF!</definedName>
    <definedName name="_10__123Graph_XChart_3A" localSheetId="0" hidden="1">#REF!</definedName>
    <definedName name="_10__123Graph_XChart_3A" localSheetId="5" hidden="1">#REF!</definedName>
    <definedName name="_10__123Graph_XChart_3A" hidden="1">#REF!</definedName>
    <definedName name="_11____123Graph_XChart_4A" localSheetId="0" hidden="1">#REF!</definedName>
    <definedName name="_11____123Graph_XChart_4A" localSheetId="5" hidden="1">#REF!</definedName>
    <definedName name="_11____123Graph_XChart_4A" hidden="1">#REF!</definedName>
    <definedName name="_11___123Graph_XChart_2A" localSheetId="0" hidden="1">#REF!</definedName>
    <definedName name="_11___123Graph_XChart_2A" localSheetId="5" hidden="1">#REF!</definedName>
    <definedName name="_11___123Graph_XChart_2A" hidden="1">#REF!</definedName>
    <definedName name="_11__123Graph_BChart_4A" localSheetId="0" hidden="1">#REF!</definedName>
    <definedName name="_11__123Graph_BChart_4A" localSheetId="5" hidden="1">#REF!</definedName>
    <definedName name="_11__123Graph_BChart_4A" hidden="1">#REF!</definedName>
    <definedName name="_11__123Graph_XChart_2A" localSheetId="0" hidden="1">#REF!</definedName>
    <definedName name="_11__123Graph_XChart_2A" localSheetId="5" hidden="1">#REF!</definedName>
    <definedName name="_11__123Graph_XChart_2A" hidden="1">#REF!</definedName>
    <definedName name="_11__123Graph_XChart_4A" localSheetId="0" hidden="1">#REF!</definedName>
    <definedName name="_11__123Graph_XChart_4A" localSheetId="5" hidden="1">#REF!</definedName>
    <definedName name="_11__123Graph_XChart_4A" hidden="1">#REF!</definedName>
    <definedName name="_12___123Graph_AChart_1A" localSheetId="0" hidden="1">#REF!</definedName>
    <definedName name="_12___123Graph_AChart_1A" localSheetId="5" hidden="1">#REF!</definedName>
    <definedName name="_12___123Graph_AChart_1A" hidden="1">#REF!</definedName>
    <definedName name="_12___123Graph_XChart_3A" localSheetId="0" hidden="1">#REF!</definedName>
    <definedName name="_12___123Graph_XChart_3A" localSheetId="5" hidden="1">#REF!</definedName>
    <definedName name="_12___123Graph_XChart_3A" hidden="1">#REF!</definedName>
    <definedName name="_12__123Graph_XChart_1A" localSheetId="0" hidden="1">#REF!</definedName>
    <definedName name="_12__123Graph_XChart_1A" localSheetId="5" hidden="1">#REF!</definedName>
    <definedName name="_12__123Graph_XChart_1A" hidden="1">#REF!</definedName>
    <definedName name="_12__123Graph_XChart_3A" localSheetId="0" hidden="1">#REF!</definedName>
    <definedName name="_12__123Graph_XChart_3A" localSheetId="5" hidden="1">#REF!</definedName>
    <definedName name="_12__123Graph_XChart_3A" hidden="1">#REF!</definedName>
    <definedName name="_13___123Graph_AChart_2A" localSheetId="0" hidden="1">#REF!</definedName>
    <definedName name="_13___123Graph_AChart_2A" localSheetId="5" hidden="1">#REF!</definedName>
    <definedName name="_13___123Graph_AChart_2A" hidden="1">#REF!</definedName>
    <definedName name="_13___123Graph_XChart_4A" localSheetId="0" hidden="1">#REF!</definedName>
    <definedName name="_13___123Graph_XChart_4A" localSheetId="5" hidden="1">#REF!</definedName>
    <definedName name="_13___123Graph_XChart_4A" hidden="1">#REF!</definedName>
    <definedName name="_13__123Graph_XChart_2A" localSheetId="0" hidden="1">#REF!</definedName>
    <definedName name="_13__123Graph_XChart_2A" localSheetId="5" hidden="1">#REF!</definedName>
    <definedName name="_13__123Graph_XChart_2A" hidden="1">#REF!</definedName>
    <definedName name="_13__123Graph_XChart_4A" localSheetId="0" hidden="1">#REF!</definedName>
    <definedName name="_13__123Graph_XChart_4A" localSheetId="5" hidden="1">#REF!</definedName>
    <definedName name="_13__123Graph_XChart_4A" hidden="1">#REF!</definedName>
    <definedName name="_14___123Graph_AChart_3A" localSheetId="0" hidden="1">#REF!</definedName>
    <definedName name="_14___123Graph_AChart_3A" localSheetId="5" hidden="1">#REF!</definedName>
    <definedName name="_14___123Graph_AChart_3A" hidden="1">#REF!</definedName>
    <definedName name="_14__123Graph_XChart_3A" localSheetId="0" hidden="1">#REF!</definedName>
    <definedName name="_14__123Graph_XChart_3A" localSheetId="5" hidden="1">#REF!</definedName>
    <definedName name="_14__123Graph_XChart_3A" hidden="1">#REF!</definedName>
    <definedName name="_15___123Graph_AChart_4A" localSheetId="0" hidden="1">#REF!</definedName>
    <definedName name="_15___123Graph_AChart_4A" localSheetId="5" hidden="1">#REF!</definedName>
    <definedName name="_15___123Graph_AChart_4A" hidden="1">#REF!</definedName>
    <definedName name="_15__123Graph_XChart_4A" localSheetId="0" hidden="1">#REF!</definedName>
    <definedName name="_15__123Graph_XChart_4A" localSheetId="5" hidden="1">#REF!</definedName>
    <definedName name="_15__123Graph_XChart_4A" hidden="1">#REF!</definedName>
    <definedName name="_16___123Graph_BChart_1A" localSheetId="0" hidden="1">#REF!</definedName>
    <definedName name="_16___123Graph_BChart_1A" localSheetId="5" hidden="1">#REF!</definedName>
    <definedName name="_16___123Graph_BChart_1A" hidden="1">#REF!</definedName>
    <definedName name="_17___123Graph_BChart_3A" localSheetId="0" hidden="1">#REF!</definedName>
    <definedName name="_17___123Graph_BChart_3A" localSheetId="5" hidden="1">#REF!</definedName>
    <definedName name="_17___123Graph_BChart_3A" hidden="1">#REF!</definedName>
    <definedName name="_18___123Graph_BChart_4A" localSheetId="0" hidden="1">#REF!</definedName>
    <definedName name="_18___123Graph_BChart_4A" localSheetId="5" hidden="1">#REF!</definedName>
    <definedName name="_18___123Graph_BChart_4A" hidden="1">#REF!</definedName>
    <definedName name="_19___123Graph_XChart_1A" localSheetId="0" hidden="1">#REF!</definedName>
    <definedName name="_19___123Graph_XChart_1A" localSheetId="5" hidden="1">#REF!</definedName>
    <definedName name="_19___123Graph_XChart_1A" hidden="1">#REF!</definedName>
    <definedName name="_2_____123Graph_BChart_4A" localSheetId="0" hidden="1">#REF!</definedName>
    <definedName name="_2_____123Graph_BChart_4A" localSheetId="5" hidden="1">#REF!</definedName>
    <definedName name="_2_____123Graph_BChart_4A" hidden="1">#REF!</definedName>
    <definedName name="_2___123Graph_AChart_2A" localSheetId="0" hidden="1">#REF!</definedName>
    <definedName name="_2___123Graph_AChart_2A" localSheetId="5" hidden="1">#REF!</definedName>
    <definedName name="_2___123Graph_AChart_2A" hidden="1">#REF!</definedName>
    <definedName name="_2__123Graph_AChart_2A" localSheetId="0" hidden="1">#REF!</definedName>
    <definedName name="_2__123Graph_AChart_2A" localSheetId="5" hidden="1">#REF!</definedName>
    <definedName name="_2__123Graph_AChart_2A" hidden="1">#REF!</definedName>
    <definedName name="_20___123Graph_XChart_2A" localSheetId="0" hidden="1">#REF!</definedName>
    <definedName name="_20___123Graph_XChart_2A" localSheetId="5" hidden="1">#REF!</definedName>
    <definedName name="_20___123Graph_XChart_2A" hidden="1">#REF!</definedName>
    <definedName name="_21___123Graph_XChart_3A" localSheetId="0" hidden="1">#REF!</definedName>
    <definedName name="_21___123Graph_XChart_3A" localSheetId="5" hidden="1">#REF!</definedName>
    <definedName name="_21___123Graph_XChart_3A" hidden="1">#REF!</definedName>
    <definedName name="_22___123Graph_XChart_4A" localSheetId="0" hidden="1">#REF!</definedName>
    <definedName name="_22___123Graph_XChart_4A" localSheetId="5" hidden="1">#REF!</definedName>
    <definedName name="_22___123Graph_XChart_4A" hidden="1">#REF!</definedName>
    <definedName name="_3____123Graph_AChart_1A" localSheetId="0" hidden="1">#REF!</definedName>
    <definedName name="_3____123Graph_AChart_1A" localSheetId="5" hidden="1">#REF!</definedName>
    <definedName name="_3____123Graph_AChart_1A" hidden="1">#REF!</definedName>
    <definedName name="_3___123Graph_AChart_3A" localSheetId="0" hidden="1">#REF!</definedName>
    <definedName name="_3___123Graph_AChart_3A" localSheetId="5" hidden="1">#REF!</definedName>
    <definedName name="_3___123Graph_AChart_3A" hidden="1">#REF!</definedName>
    <definedName name="_3__123Graph_AChart_3A" localSheetId="0" hidden="1">#REF!</definedName>
    <definedName name="_3__123Graph_AChart_3A" localSheetId="5" hidden="1">#REF!</definedName>
    <definedName name="_3__123Graph_AChart_3A" hidden="1">#REF!</definedName>
    <definedName name="_4____123Graph_AChart_2A" localSheetId="0" hidden="1">#REF!</definedName>
    <definedName name="_4____123Graph_AChart_2A" localSheetId="5" hidden="1">#REF!</definedName>
    <definedName name="_4____123Graph_AChart_2A" hidden="1">#REF!</definedName>
    <definedName name="_4___123Graph_AChart_4A" localSheetId="0" hidden="1">#REF!</definedName>
    <definedName name="_4___123Graph_AChart_4A" localSheetId="5" hidden="1">#REF!</definedName>
    <definedName name="_4___123Graph_AChart_4A" hidden="1">#REF!</definedName>
    <definedName name="_4__123Graph_AChart_4A" localSheetId="0" hidden="1">#REF!</definedName>
    <definedName name="_4__123Graph_AChart_4A" localSheetId="5" hidden="1">#REF!</definedName>
    <definedName name="_4__123Graph_AChart_4A" hidden="1">#REF!</definedName>
    <definedName name="_5____123Graph_AChart_3A" localSheetId="0" hidden="1">#REF!</definedName>
    <definedName name="_5____123Graph_AChart_3A" localSheetId="5" hidden="1">#REF!</definedName>
    <definedName name="_5____123Graph_AChart_3A" hidden="1">#REF!</definedName>
    <definedName name="_5___123Graph_BChart_1A" localSheetId="0" hidden="1">#REF!</definedName>
    <definedName name="_5___123Graph_BChart_1A" localSheetId="5" hidden="1">#REF!</definedName>
    <definedName name="_5___123Graph_BChart_1A" hidden="1">#REF!</definedName>
    <definedName name="_5__123Graph_BChart_1A" localSheetId="0" hidden="1">#REF!</definedName>
    <definedName name="_5__123Graph_BChart_1A" localSheetId="5" hidden="1">#REF!</definedName>
    <definedName name="_5__123Graph_BChart_1A" hidden="1">#REF!</definedName>
    <definedName name="_6____123Graph_AChart_4A" localSheetId="0" hidden="1">#REF!</definedName>
    <definedName name="_6____123Graph_AChart_4A" localSheetId="5" hidden="1">#REF!</definedName>
    <definedName name="_6____123Graph_AChart_4A" hidden="1">#REF!</definedName>
    <definedName name="_6__123Graph_BChart_3A" localSheetId="0" hidden="1">#REF!</definedName>
    <definedName name="_6__123Graph_BChart_3A" localSheetId="5" hidden="1">#REF!</definedName>
    <definedName name="_6__123Graph_BChart_3A" hidden="1">#REF!</definedName>
    <definedName name="_7____123Graph_BChart_1A" localSheetId="0" hidden="1">#REF!</definedName>
    <definedName name="_7____123Graph_BChart_1A" localSheetId="5" hidden="1">#REF!</definedName>
    <definedName name="_7____123Graph_BChart_1A" hidden="1">#REF!</definedName>
    <definedName name="_7___123Graph_BChart_3A" localSheetId="0" hidden="1">#REF!</definedName>
    <definedName name="_7___123Graph_BChart_3A" localSheetId="5" hidden="1">#REF!</definedName>
    <definedName name="_7___123Graph_BChart_3A" hidden="1">#REF!</definedName>
    <definedName name="_7__123Graph_BChart_3A" localSheetId="0" hidden="1">#REF!</definedName>
    <definedName name="_7__123Graph_BChart_3A" localSheetId="5" hidden="1">#REF!</definedName>
    <definedName name="_7__123Graph_BChart_3A" hidden="1">#REF!</definedName>
    <definedName name="_7__123Graph_BChart_4A" localSheetId="0" hidden="1">#REF!</definedName>
    <definedName name="_7__123Graph_BChart_4A" localSheetId="5" hidden="1">#REF!</definedName>
    <definedName name="_7__123Graph_BChart_4A" hidden="1">#REF!</definedName>
    <definedName name="_8____123Graph_XChart_1A" localSheetId="0" hidden="1">#REF!</definedName>
    <definedName name="_8____123Graph_XChart_1A" localSheetId="5" hidden="1">#REF!</definedName>
    <definedName name="_8____123Graph_XChart_1A" hidden="1">#REF!</definedName>
    <definedName name="_8__123Graph_BChart_3A" localSheetId="0" hidden="1">#REF!</definedName>
    <definedName name="_8__123Graph_BChart_3A" localSheetId="5" hidden="1">#REF!</definedName>
    <definedName name="_8__123Graph_BChart_3A" hidden="1">#REF!</definedName>
    <definedName name="_8__123Graph_XChart_1A" localSheetId="0" hidden="1">#REF!</definedName>
    <definedName name="_8__123Graph_XChart_1A" localSheetId="5" hidden="1">#REF!</definedName>
    <definedName name="_8__123Graph_XChart_1A" hidden="1">#REF!</definedName>
    <definedName name="_9____123Graph_XChart_2A" localSheetId="0" hidden="1">#REF!</definedName>
    <definedName name="_9____123Graph_XChart_2A" localSheetId="5" hidden="1">#REF!</definedName>
    <definedName name="_9____123Graph_XChart_2A" hidden="1">#REF!</definedName>
    <definedName name="_9___123Graph_BChart_4A" localSheetId="0" hidden="1">#REF!</definedName>
    <definedName name="_9___123Graph_BChart_4A" localSheetId="5" hidden="1">#REF!</definedName>
    <definedName name="_9___123Graph_BChart_4A" hidden="1">#REF!</definedName>
    <definedName name="_9__123Graph_BChart_4A" localSheetId="0" hidden="1">#REF!</definedName>
    <definedName name="_9__123Graph_BChart_4A" localSheetId="5" hidden="1">#REF!</definedName>
    <definedName name="_9__123Graph_BChart_4A" hidden="1">#REF!</definedName>
    <definedName name="_9__123Graph_XChart_2A" localSheetId="0" hidden="1">#REF!</definedName>
    <definedName name="_9__123Graph_XChart_2A" localSheetId="5" hidden="1">#REF!</definedName>
    <definedName name="_9__123Graph_XChart_2A" hidden="1">#REF!</definedName>
    <definedName name="_Fill" localSheetId="0" hidden="1">#REF!</definedName>
    <definedName name="_Fill" localSheetId="5" hidden="1">#REF!</definedName>
    <definedName name="_Fill" hidden="1">#REF!</definedName>
    <definedName name="_Fill1" localSheetId="0" hidden="1">#REF!</definedName>
    <definedName name="_Fill1" localSheetId="5" hidden="1">#REF!</definedName>
    <definedName name="_Fill1" hidden="1">#REF!</definedName>
    <definedName name="_filterd" localSheetId="0" hidden="1">#REF!</definedName>
    <definedName name="_filterd" localSheetId="5" hidden="1">#REF!</definedName>
    <definedName name="_filterd" hidden="1">#REF!</definedName>
    <definedName name="_Key1" localSheetId="0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5" hidden="1">#REF!</definedName>
    <definedName name="_Key2" hidden="1">#REF!</definedName>
    <definedName name="_Key3" localSheetId="0" hidden="1">#REF!</definedName>
    <definedName name="_Key3" localSheetId="5" hidden="1">#REF!</definedName>
    <definedName name="_Key3" hidden="1">#REF!</definedName>
    <definedName name="_OFE2" localSheetId="0" hidden="1">#REF!</definedName>
    <definedName name="_OFE2" localSheetId="5" hidden="1">#REF!</definedName>
    <definedName name="_OFE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5" hidden="1">#REF!</definedName>
    <definedName name="_Parse_In" hidden="1">#REF!</definedName>
    <definedName name="_Parse_Out" localSheetId="0" hidden="1">#REF!</definedName>
    <definedName name="_Parse_Out" localSheetId="5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localSheetId="5" hidden="1">#REF!</definedName>
    <definedName name="_Regression_Out" hidden="1">#REF!</definedName>
    <definedName name="_Regression_X" localSheetId="0" hidden="1">#REF!</definedName>
    <definedName name="_Regression_X" localSheetId="5" hidden="1">#REF!</definedName>
    <definedName name="_Regression_X" hidden="1">#REF!</definedName>
    <definedName name="_Regression_Y" localSheetId="0" hidden="1">#REF!</definedName>
    <definedName name="_Regression_Y" localSheetId="5" hidden="1">#REF!</definedName>
    <definedName name="_Regression_Y" hidden="1">#REF!</definedName>
    <definedName name="_Sort" localSheetId="0" hidden="1">#REF!</definedName>
    <definedName name="_Sort" localSheetId="5" hidden="1">#REF!</definedName>
    <definedName name="_Sort" hidden="1">#REF!</definedName>
    <definedName name="´" hidden="1">#REF!,#REF!,#REF!,#REF!,#REF!,#REF!</definedName>
    <definedName name="a" localSheetId="0">#REF!</definedName>
    <definedName name="a" localSheetId="5">#REF!</definedName>
    <definedName name="a">#REF!</definedName>
    <definedName name="ab" localSheetId="0" hidden="1">#REF!</definedName>
    <definedName name="ab" localSheetId="5" hidden="1">#REF!</definedName>
    <definedName name="ab" hidden="1">#REF!</definedName>
    <definedName name="adfaedarew" localSheetId="0" hidden="1">{"SRB",#N/A,FALSE,"SRB"}</definedName>
    <definedName name="adfaedarew" localSheetId="4" hidden="1">{"SRB",#N/A,FALSE,"SRB"}</definedName>
    <definedName name="adfaedarew" localSheetId="5" hidden="1">{"SRB",#N/A,FALSE,"SRB"}</definedName>
    <definedName name="adfaedarew" hidden="1">{"SRB",#N/A,FALSE,"SRB"}</definedName>
    <definedName name="adfaedarew2" localSheetId="0" hidden="1">{"SRB",#N/A,FALSE,"SRB"}</definedName>
    <definedName name="adfaedarew2" localSheetId="4" hidden="1">{"SRB",#N/A,FALSE,"SRB"}</definedName>
    <definedName name="adfaedarew2" localSheetId="5" hidden="1">{"SRB",#N/A,FALSE,"SRB"}</definedName>
    <definedName name="adfaedarew2" hidden="1">{"SRB",#N/A,FALSE,"SRB"}</definedName>
    <definedName name="adfew" localSheetId="0" hidden="1">{"SRB",#N/A,FALSE,"SRB"}</definedName>
    <definedName name="adfew" localSheetId="4" hidden="1">{"SRB",#N/A,FALSE,"SRB"}</definedName>
    <definedName name="adfew" localSheetId="5" hidden="1">{"SRB",#N/A,FALSE,"SRB"}</definedName>
    <definedName name="adfew" hidden="1">{"SRB",#N/A,FALSE,"SRB"}</definedName>
    <definedName name="adfew2" localSheetId="0" hidden="1">{"SRB",#N/A,FALSE,"SRB"}</definedName>
    <definedName name="adfew2" localSheetId="4" hidden="1">{"SRB",#N/A,FALSE,"SRB"}</definedName>
    <definedName name="adfew2" localSheetId="5" hidden="1">{"SRB",#N/A,FALSE,"SRB"}</definedName>
    <definedName name="adfew2" hidden="1">{"SRB",#N/A,FALSE,"SRB"}</definedName>
    <definedName name="adfffff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0" hidden="1">{"SRC",#N/A,FALSE,"SRC"}</definedName>
    <definedName name="adreacd" localSheetId="4" hidden="1">{"SRC",#N/A,FALSE,"SRC"}</definedName>
    <definedName name="adreacd" localSheetId="5" hidden="1">{"SRC",#N/A,FALSE,"SRC"}</definedName>
    <definedName name="adreacd" hidden="1">{"SRC",#N/A,FALSE,"SRC"}</definedName>
    <definedName name="adreacd2" localSheetId="0" hidden="1">{"SRC",#N/A,FALSE,"SRC"}</definedName>
    <definedName name="adreacd2" localSheetId="4" hidden="1">{"SRC",#N/A,FALSE,"SRC"}</definedName>
    <definedName name="adreacd2" localSheetId="5" hidden="1">{"SRC",#N/A,FALSE,"SRC"}</definedName>
    <definedName name="adreacd2" hidden="1">{"SRC",#N/A,FALSE,"SRC"}</definedName>
    <definedName name="adreadh" localSheetId="0" hidden="1">{"SRB",#N/A,FALSE,"SRB"}</definedName>
    <definedName name="adreadh" localSheetId="4" hidden="1">{"SRB",#N/A,FALSE,"SRB"}</definedName>
    <definedName name="adreadh" localSheetId="5" hidden="1">{"SRB",#N/A,FALSE,"SRB"}</definedName>
    <definedName name="adreadh" hidden="1">{"SRB",#N/A,FALSE,"SRB"}</definedName>
    <definedName name="adreadh2" localSheetId="0" hidden="1">{"SRB",#N/A,FALSE,"SRB"}</definedName>
    <definedName name="adreadh2" localSheetId="4" hidden="1">{"SRB",#N/A,FALSE,"SRB"}</definedName>
    <definedName name="adreadh2" localSheetId="5" hidden="1">{"SRB",#N/A,FALSE,"SRB"}</definedName>
    <definedName name="adreadh2" hidden="1">{"SRB",#N/A,FALSE,"SRB"}</definedName>
    <definedName name="adsfae" localSheetId="0" hidden="1">{"SRA",#N/A,FALSE,"SRA";"SRB",#N/A,FALSE,"SRB";"SRC",#N/A,FALSE,"SRC"}</definedName>
    <definedName name="adsfae" localSheetId="4" hidden="1">{"SRA",#N/A,FALSE,"SRA";"SRB",#N/A,FALSE,"SRB";"SRC",#N/A,FALSE,"SRC"}</definedName>
    <definedName name="adsfae" localSheetId="5" hidden="1">{"SRA",#N/A,FALSE,"SRA";"SRB",#N/A,FALSE,"SRB";"SRC",#N/A,FALSE,"SRC"}</definedName>
    <definedName name="adsfae" hidden="1">{"SRA",#N/A,FALSE,"SRA";"SRB",#N/A,FALSE,"SRB";"SRC",#N/A,FALSE,"SRC"}</definedName>
    <definedName name="adsfeafyhgtuhjt" localSheetId="0" hidden="1">{"SRD",#N/A,FALSE,"SRA"}</definedName>
    <definedName name="adsfeafyhgtuhjt" localSheetId="4" hidden="1">{"SRD",#N/A,FALSE,"SRA"}</definedName>
    <definedName name="adsfeafyhgtuhjt" localSheetId="5" hidden="1">{"SRD",#N/A,FALSE,"SRA"}</definedName>
    <definedName name="adsfeafyhgtuhjt" hidden="1">{"SRD",#N/A,FALSE,"SRA"}</definedName>
    <definedName name="aedg" localSheetId="0" hidden="1">{"SRA",#N/A,FALSE,"SRA"}</definedName>
    <definedName name="aedg" localSheetId="4" hidden="1">{"SRA",#N/A,FALSE,"SRA"}</definedName>
    <definedName name="aedg" localSheetId="5" hidden="1">{"SRA",#N/A,FALSE,"SRA"}</definedName>
    <definedName name="aedg" hidden="1">{"SRA",#N/A,FALSE,"SRA"}</definedName>
    <definedName name="aer" localSheetId="0" hidden="1">{"SRA",#N/A,FALSE,"SRA";"SRB",#N/A,FALSE,"SRB";"SRC",#N/A,FALSE,"SRC"}</definedName>
    <definedName name="aer" localSheetId="4" hidden="1">{"SRA",#N/A,FALSE,"SRA";"SRB",#N/A,FALSE,"SRB";"SRC",#N/A,FALSE,"SRC"}</definedName>
    <definedName name="aer" localSheetId="5" hidden="1">{"SRA",#N/A,FALSE,"SRA";"SRB",#N/A,FALSE,"SRB";"SRC",#N/A,FALSE,"SRC"}</definedName>
    <definedName name="aer" hidden="1">{"SRA",#N/A,FALSE,"SRA";"SRB",#N/A,FALSE,"SRB";"SRC",#N/A,FALSE,"SRC"}</definedName>
    <definedName name="afce" localSheetId="0" hidden="1">{"SRB",#N/A,FALSE,"SRB"}</definedName>
    <definedName name="afce" localSheetId="4" hidden="1">{"SRB",#N/A,FALSE,"SRB"}</definedName>
    <definedName name="afce" localSheetId="5" hidden="1">{"SRB",#N/A,FALSE,"SRB"}</definedName>
    <definedName name="afce" hidden="1">{"SRB",#N/A,FALSE,"SRB"}</definedName>
    <definedName name="annie" localSheetId="0" hidden="1">{"SRB",#N/A,FALSE,"SRB"}</definedName>
    <definedName name="annie" localSheetId="4" hidden="1">{"SRB",#N/A,FALSE,"SRB"}</definedName>
    <definedName name="annie" localSheetId="5" hidden="1">{"SRB",#N/A,FALSE,"SRB"}</definedName>
    <definedName name="annie" hidden="1">{"SRB",#N/A,FALSE,"SRB"}</definedName>
    <definedName name="annie2" hidden="1">#REF!,#REF!,#REF!,#REF!,#REF!,#REF!,#REF!,#REF!,#REF!</definedName>
    <definedName name="Anos_Empréstimo">#REF!</definedName>
    <definedName name="anscount" hidden="1">1</definedName>
    <definedName name="_xlnm.Print_Area" localSheetId="0">'Mapa I_ Receitas do Estado'!$A$2:$H$235</definedName>
    <definedName name="_xlnm.Print_Area" localSheetId="1">'Mapa II_ Despesas por Economica'!$A$1:$L$145</definedName>
    <definedName name="_xlnm.Print_Area" localSheetId="2">'Mapa III_ Despesas por Organica'!$A$1:$L$40</definedName>
    <definedName name="_xlnm.Print_Area" localSheetId="3">'Mapa IV_ Despesas por Funções'!$A$1:$L$99</definedName>
    <definedName name="_xlnm.Print_Area" localSheetId="4">'Mapa VII_ Despesas por Programa'!$A$1:$P$43</definedName>
    <definedName name="_xlnm.Print_Area" localSheetId="5">'Mapa XV_ Orçamento por Género'!$A$1:$O$43</definedName>
    <definedName name="as" hidden="1">#REF!,#REF!,#REF!,#REF!,#REF!,#REF!</definedName>
    <definedName name="asdfe" localSheetId="0" hidden="1">{"SRB",#N/A,FALSE,"SRB"}</definedName>
    <definedName name="asdfe" localSheetId="4" hidden="1">{"SRB",#N/A,FALSE,"SRB"}</definedName>
    <definedName name="asdfe" localSheetId="5" hidden="1">{"SRB",#N/A,FALSE,"SRB"}</definedName>
    <definedName name="asdfe" hidden="1">{"SRB",#N/A,FALSE,"SRB"}</definedName>
    <definedName name="aserfdrew" localSheetId="0" hidden="1">{"SRC",#N/A,FALSE,"SRC"}</definedName>
    <definedName name="aserfdrew" localSheetId="4" hidden="1">{"SRC",#N/A,FALSE,"SRC"}</definedName>
    <definedName name="aserfdrew" localSheetId="5" hidden="1">{"SRC",#N/A,FALSE,"SRC"}</definedName>
    <definedName name="aserfdrew" hidden="1">{"SRC",#N/A,FALSE,"SRC"}</definedName>
    <definedName name="aserss" localSheetId="0" hidden="1">{"SRD",#N/A,FALSE,"SRD"}</definedName>
    <definedName name="aserss" localSheetId="4" hidden="1">{"SRD",#N/A,FALSE,"SRD"}</definedName>
    <definedName name="aserss" localSheetId="5" hidden="1">{"SRD",#N/A,FALSE,"SRD"}</definedName>
    <definedName name="aserss" hidden="1">{"SRD",#N/A,FALSE,"SRD"}</definedName>
    <definedName name="Bal_Fin">#REF!</definedName>
    <definedName name="Bal_Iní">#REF!</definedName>
    <definedName name="CampusP">#REF!</definedName>
    <definedName name="cb" localSheetId="0" hidden="1">{"SRB",#N/A,FALSE,"SRB"}</definedName>
    <definedName name="cb" localSheetId="4" hidden="1">{"SRB",#N/A,FALSE,"SRB"}</definedName>
    <definedName name="cb" localSheetId="5" hidden="1">{"SRB",#N/A,FALSE,"SRB"}</definedName>
    <definedName name="cb" hidden="1">{"SRB",#N/A,FALSE,"SRB"}</definedName>
    <definedName name="cc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elina" localSheetId="0" hidden="1">#REF!</definedName>
    <definedName name="celina" localSheetId="5" hidden="1">#REF!</definedName>
    <definedName name="celina" hidden="1">#REF!</definedName>
    <definedName name="Cenario21" localSheetId="5" hidden="1">#REF!,#REF!,#REF!,#REF!,#REF!,#REF!,#REF!,#REF!</definedName>
    <definedName name="Cenario21" hidden="1">#REF!,#REF!,#REF!,#REF!,#REF!,#REF!,#REF!,#REF!</definedName>
    <definedName name="cjhfrjhdfjhdfjhdf" localSheetId="0" hidden="1">#REF!</definedName>
    <definedName name="cjhfrjhdfjhdfjhdf" localSheetId="5" hidden="1">#REF!</definedName>
    <definedName name="cjhfrjhdfjhdfjhdf" hidden="1">#REF!</definedName>
    <definedName name="Claudia">#REF!</definedName>
    <definedName name="Code" localSheetId="0" hidden="1">#REF!</definedName>
    <definedName name="Code" localSheetId="5" hidden="1">#REF!</definedName>
    <definedName name="Code" hidden="1">#REF!</definedName>
    <definedName name="Composition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localSheetId="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ribuição_segurança_social" localSheetId="4">DATE(YEAR(#REF!),MONTH(#REF!)+Payment_Number,DAY(#REF!))</definedName>
    <definedName name="Contribuição_segurança_social" localSheetId="5">DATE(YEAR(#REF!),MONTH(#REF!)+Payment_Number,DAY(#REF!))</definedName>
    <definedName name="Contribuição_segurança_social">DATE(YEAR(#REF!),MONTH(#REF!)+Payment_Number,DAY(#REF!))</definedName>
    <definedName name="cv" localSheetId="0">{"Annually";"Semi-Annually";"Quarterly";"Bi-Monthly";"Monthly"}</definedName>
    <definedName name="cv" localSheetId="4">{"Annually";"Semi-Annually";"Quarterly";"Bi-Monthly";"Monthly"}</definedName>
    <definedName name="cv" localSheetId="5">{"Annually";"Semi-Annually";"Quarterly";"Bi-Monthly";"Monthly"}</definedName>
    <definedName name="cv">{"Annually";"Semi-Annually";"Quarterly";"Bi-Monthly";"Monthly"}</definedName>
    <definedName name="Cwvu.a." localSheetId="5" hidden="1">#REF!,#REF!,#REF!,#REF!,#REF!,#REF!</definedName>
    <definedName name="Cwvu.a." hidden="1">#REF!,#REF!,#REF!,#REF!,#REF!,#REF!</definedName>
    <definedName name="Cwvu.bop." localSheetId="5" hidden="1">#REF!,#REF!,#REF!,#REF!,#REF!,#REF!</definedName>
    <definedName name="Cwvu.bop." hidden="1">#REF!,#REF!,#REF!,#REF!,#REF!,#REF!</definedName>
    <definedName name="Cwvu.bop.sr." localSheetId="5" hidden="1">#REF!,#REF!,#REF!,#REF!,#REF!,#REF!</definedName>
    <definedName name="Cwvu.bop.sr." hidden="1">#REF!,#REF!,#REF!,#REF!,#REF!,#REF!</definedName>
    <definedName name="Cwvu.bopsdr.sr." localSheetId="5" hidden="1">#REF!,#REF!,#REF!,#REF!,#REF!,#REF!</definedName>
    <definedName name="Cwvu.bopsdr.sr." hidden="1">#REF!,#REF!,#REF!,#REF!,#REF!,#REF!</definedName>
    <definedName name="Cwvu.cotton." localSheetId="5" hidden="1">#REF!,#REF!,#REF!,#REF!,#REF!,#REF!,#REF!,#REF!</definedName>
    <definedName name="Cwvu.cotton." hidden="1">#REF!,#REF!,#REF!,#REF!,#REF!,#REF!,#REF!,#REF!</definedName>
    <definedName name="Cwvu.cottonall." localSheetId="5" hidden="1">#REF!,#REF!,#REF!,#REF!,#REF!,#REF!,#REF!</definedName>
    <definedName name="Cwvu.cottonall." hidden="1">#REF!,#REF!,#REF!,#REF!,#REF!,#REF!,#REF!</definedName>
    <definedName name="Cwvu.exportdetails." localSheetId="5" hidden="1">#REF!,#REF!,#REF!,#REF!,#REF!,#REF!,#REF!</definedName>
    <definedName name="Cwvu.exportdetails." hidden="1">#REF!,#REF!,#REF!,#REF!,#REF!,#REF!,#REF!</definedName>
    <definedName name="Cwvu.exports." localSheetId="5" hidden="1">#REF!,#REF!,#REF!,#REF!,#REF!,#REF!,#REF!,#REF!</definedName>
    <definedName name="Cwvu.exports." hidden="1">#REF!,#REF!,#REF!,#REF!,#REF!,#REF!,#REF!,#REF!</definedName>
    <definedName name="Cwvu.gold." localSheetId="5" hidden="1">#REF!,#REF!,#REF!,#REF!,#REF!,#REF!,#REF!,#REF!</definedName>
    <definedName name="Cwvu.gold." hidden="1">#REF!,#REF!,#REF!,#REF!,#REF!,#REF!,#REF!,#REF!</definedName>
    <definedName name="Cwvu.goldall." localSheetId="5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localSheetId="5" hidden="1">#REF!</definedName>
    <definedName name="Cwvu.IMPORT." hidden="1">#REF!</definedName>
    <definedName name="Cwvu.imports." localSheetId="5" hidden="1">#REF!,#REF!,#REF!,#REF!,#REF!,#REF!,#REF!,#REF!,#REF!</definedName>
    <definedName name="Cwvu.imports." hidden="1">#REF!,#REF!,#REF!,#REF!,#REF!,#REF!,#REF!,#REF!,#REF!</definedName>
    <definedName name="Cwvu.importsall." localSheetId="5" hidden="1">#REF!,#REF!,#REF!,#REF!,#REF!,#REF!,#REF!,#REF!,#REF!</definedName>
    <definedName name="Cwvu.importsall." hidden="1">#REF!,#REF!,#REF!,#REF!,#REF!,#REF!,#REF!,#REF!,#REF!</definedName>
    <definedName name="Cwvu.tot." localSheetId="5" hidden="1">#REF!,#REF!,#REF!,#REF!,#REF!,#REF!</definedName>
    <definedName name="Cwvu.tot." hidden="1">#REF!,#REF!,#REF!,#REF!,#REF!,#REF!</definedName>
    <definedName name="D" localSheetId="0" hidden="1">{"Main Economic Indicators",#N/A,FALSE,"C"}</definedName>
    <definedName name="D" localSheetId="4" hidden="1">{"Main Economic Indicators",#N/A,FALSE,"C"}</definedName>
    <definedName name="D" localSheetId="5" hidden="1">{"Main Economic Indicators",#N/A,FALSE,"C"}</definedName>
    <definedName name="D" hidden="1">{"Main Economic Indicators",#N/A,FALSE,"C"}</definedName>
    <definedName name="d_" hidden="1">#REF!,#REF!,#REF!,#REF!,#REF!,#REF!,#REF!</definedName>
    <definedName name="Dados">#REF!</definedName>
    <definedName name="Data_Pag">#REF!</definedName>
    <definedName name="Data_Pag." localSheetId="4">DATE(YEAR(#REF!),MONTH(#REF!)+Payment_Number,DAY(#REF!))</definedName>
    <definedName name="Data_Pag." localSheetId="5">DATE(YEAR(#REF!),MONTH(#REF!)+Payment_Number,DAY(#REF!))</definedName>
    <definedName name="Data_Pag.">DATE(YEAR(#REF!),MONTH(#REF!)+Payment_Number,DAY(#REF!))</definedName>
    <definedName name="Data_Pagamento" localSheetId="4">DATE(YEAR(Início_Empréstimo),MONTH(Início_Empréstimo)+Payment_Number,DAY(Início_Empréstimo))</definedName>
    <definedName name="Data_Pagamento" localSheetId="5">DATE(YEAR(Início_Empréstimo),MONTH(Início_Empréstimo)+Payment_Number,DAY(Início_Empréstimo))</definedName>
    <definedName name="Data_Pagamento">DATE(YEAR(Início_Empréstimo),MONTH(Início_Empréstimo)+Payment_Number,DAY(Início_Empréstimo))</definedName>
    <definedName name="Data_Pagmt." localSheetId="4">DATE(YEAR(#REF!),MONTH(#REF!)+Payment_Number,DAY(#REF!))</definedName>
    <definedName name="Data_Pagmt." localSheetId="5">DATE(YEAR(#REF!),MONTH(#REF!)+Payment_Number,DAY(#REF!))</definedName>
    <definedName name="Data_Pagmt.">DATE(YEAR(#REF!),MONTH(#REF!)+Payment_Number,DAY(#REF!))</definedName>
    <definedName name="data1" localSheetId="0" hidden="1">#REF!</definedName>
    <definedName name="data1" localSheetId="5" hidden="1">#REF!</definedName>
    <definedName name="data1" hidden="1">#REF!</definedName>
    <definedName name="data2" localSheetId="0" hidden="1">#REF!</definedName>
    <definedName name="data2" localSheetId="5" hidden="1">#REF!</definedName>
    <definedName name="data2" hidden="1">#REF!</definedName>
    <definedName name="data3" localSheetId="0" hidden="1">#REF!</definedName>
    <definedName name="data3" localSheetId="5" hidden="1">#REF!</definedName>
    <definedName name="data3" hidden="1">#REF!</definedName>
    <definedName name="ddd" hidden="1">#REF!,#REF!,#REF!,#REF!,#REF!,#REF!</definedName>
    <definedName name="de" localSheetId="0" hidden="1">#REF!</definedName>
    <definedName name="de" hidden="1">#REF!</definedName>
    <definedName name="DECM">#REF!</definedName>
    <definedName name="Dez" localSheetId="0" hidden="1">#REF!</definedName>
    <definedName name="Dez" localSheetId="5" hidden="1">#REF!</definedName>
    <definedName name="Dez" hidden="1">#REF!</definedName>
    <definedName name="DEzl" localSheetId="0" hidden="1">#REF!</definedName>
    <definedName name="DEzl" hidden="1">#REF!</definedName>
    <definedName name="di" localSheetId="0" hidden="1">#REF!</definedName>
    <definedName name="di" localSheetId="5" hidden="1">#REF!</definedName>
    <definedName name="di" hidden="1">#REF!</definedName>
    <definedName name="Discount" localSheetId="0" hidden="1">#REF!</definedName>
    <definedName name="Discount" localSheetId="5" hidden="1">#REF!</definedName>
    <definedName name="Discount" hidden="1">#REF!</definedName>
    <definedName name="display_" localSheetId="0" hidden="1">#REF!</definedName>
    <definedName name="display_" hidden="1">#REF!</definedName>
    <definedName name="display_area_2" localSheetId="0" hidden="1">#REF!</definedName>
    <definedName name="display_area_2" localSheetId="5" hidden="1">#REF!</definedName>
    <definedName name="display_area_2" hidden="1">#REF!</definedName>
    <definedName name="Div" localSheetId="0" hidden="1">#REF!</definedName>
    <definedName name="Div" localSheetId="5" hidden="1">#REF!</definedName>
    <definedName name="Div" hidden="1">#REF!</definedName>
    <definedName name="DMXHUB" localSheetId="0">#REF!</definedName>
    <definedName name="DMXHUB" localSheetId="5">#REF!</definedName>
    <definedName name="DMXHUB">#REF!</definedName>
    <definedName name="ds" hidden="1">#REF!,#REF!,#REF!,#REF!,#REF!,#REF!,#REF!,#REF!</definedName>
    <definedName name="dsf" localSheetId="0" hidden="1">{"SRD",#N/A,FALSE,"SRD"}</definedName>
    <definedName name="dsf" localSheetId="4" hidden="1">{"SRD",#N/A,FALSE,"SRD"}</definedName>
    <definedName name="dsf" localSheetId="5" hidden="1">{"SRD",#N/A,FALSE,"SRD"}</definedName>
    <definedName name="dsf" hidden="1">{"SRD",#N/A,FALSE,"SRD"}</definedName>
    <definedName name="dsof" localSheetId="0" hidden="1">{"SRB",#N/A,FALSE,"SRB"}</definedName>
    <definedName name="dsof" localSheetId="4" hidden="1">{"SRB",#N/A,FALSE,"SRB"}</definedName>
    <definedName name="dsof" localSheetId="5" hidden="1">{"SRB",#N/A,FALSE,"SRB"}</definedName>
    <definedName name="dsof" hidden="1">{"SRB",#N/A,FALSE,"SRB"}</definedName>
    <definedName name="e" localSheetId="0" hidden="1">#REF!</definedName>
    <definedName name="e" localSheetId="5" hidden="1">#REF!</definedName>
    <definedName name="e" hidden="1">#REF!</definedName>
    <definedName name="ECAA">#REF!</definedName>
    <definedName name="Ecca">#REF!</definedName>
    <definedName name="Economica" localSheetId="0" hidden="1">#REF!</definedName>
    <definedName name="Economica" localSheetId="5" hidden="1">#REF!</definedName>
    <definedName name="Economica" hidden="1">#REF!</definedName>
    <definedName name="Edmir" hidden="1">#REF!,#REF!,#REF!,#REF!,#REF!,#REF!</definedName>
    <definedName name="EEEE" localSheetId="0" hidden="1">{"SRB",#N/A,FALSE,"SRB"}</definedName>
    <definedName name="EEEE" localSheetId="4" hidden="1">{"SRB",#N/A,FALSE,"SRB"}</definedName>
    <definedName name="EEEE" localSheetId="5" hidden="1">{"SRB",#N/A,FALSE,"SRB"}</definedName>
    <definedName name="EEEE" hidden="1">{"SRB",#N/A,FALSE,"SRB"}</definedName>
    <definedName name="EEEEE" localSheetId="0" hidden="1">{"SRD",#N/A,FALSE,"SRD"}</definedName>
    <definedName name="EEEEE" localSheetId="4" hidden="1">{"SRD",#N/A,FALSE,"SRD"}</definedName>
    <definedName name="EEEEE" localSheetId="5" hidden="1">{"SRD",#N/A,FALSE,"SRD"}</definedName>
    <definedName name="EEEEE" hidden="1">{"SRD",#N/A,FALSE,"SRD"}</definedName>
    <definedName name="EEEEEEE" localSheetId="0" hidden="1">{"SRC",#N/A,FALSE,"SRC"}</definedName>
    <definedName name="EEEEEEE" localSheetId="4" hidden="1">{"SRC",#N/A,FALSE,"SRC"}</definedName>
    <definedName name="EEEEEEE" localSheetId="5" hidden="1">{"SRC",#N/A,FALSE,"SRC"}</definedName>
    <definedName name="EEEEEEE" hidden="1">{"SRC",#N/A,FALSE,"SRC"}</definedName>
    <definedName name="ENG">#REF!</definedName>
    <definedName name="er" localSheetId="0" hidden="1">{"Main Economic Indicators",#N/A,FALSE,"C"}</definedName>
    <definedName name="er" localSheetId="4" hidden="1">{"Main Economic Indicators",#N/A,FALSE,"C"}</definedName>
    <definedName name="er" localSheetId="5" hidden="1">{"Main Economic Indicators",#N/A,FALSE,"C"}</definedName>
    <definedName name="er" hidden="1">{"Main Economic Indicators",#N/A,FALSE,"C"}</definedName>
    <definedName name="erajoip" localSheetId="0" hidden="1">{"SRB",#N/A,FALSE,"SRB"}</definedName>
    <definedName name="erajoip" localSheetId="4" hidden="1">{"SRB",#N/A,FALSE,"SRB"}</definedName>
    <definedName name="erajoip" localSheetId="5" hidden="1">{"SRB",#N/A,FALSE,"SRB"}</definedName>
    <definedName name="erajoip" hidden="1">{"SRB",#N/A,FALSE,"SRB"}</definedName>
    <definedName name="ergf" localSheetId="0" hidden="1">{"Main Economic Indicators",#N/A,FALSE,"C"}</definedName>
    <definedName name="ergf" localSheetId="4" hidden="1">{"Main Economic Indicators",#N/A,FALSE,"C"}</definedName>
    <definedName name="ergf" localSheetId="5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localSheetId="4" hidden="1">{"Main Economic Indicators",#N/A,FALSE,"C"}</definedName>
    <definedName name="ergferger" localSheetId="5" hidden="1">{"Main Economic Indicators",#N/A,FALSE,"C"}</definedName>
    <definedName name="ergferger" hidden="1">{"Main Economic Indicators",#N/A,FALSE,"C"}</definedName>
    <definedName name="ert" localSheetId="0" hidden="1">{"SRC",#N/A,FALSE,"SRC"}</definedName>
    <definedName name="ert" localSheetId="4" hidden="1">{"SRC",#N/A,FALSE,"SRC"}</definedName>
    <definedName name="ert" localSheetId="5" hidden="1">{"SRC",#N/A,FALSE,"SRC"}</definedName>
    <definedName name="ert" hidden="1">{"SRC",#N/A,FALSE,"SRC"}</definedName>
    <definedName name="ew" hidden="1">#REF!,#REF!,#REF!,#REF!,#REF!,#REF!,#REF!</definedName>
    <definedName name="ew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hidden="1">#REF!,#REF!,#REF!,#REF!,#REF!,#REF!,#REF!,#REF!</definedName>
    <definedName name="Exe" hidden="1">#REF!,#REF!,#REF!,#REF!,#REF!,#REF!,#REF!,#REF!,#REF!</definedName>
    <definedName name="External_debt_indicators" localSheetId="0">#REF!:#REF!</definedName>
    <definedName name="External_debt_indicators" localSheetId="5">#REF!:#REF!</definedName>
    <definedName name="External_debt_indicators">#REF!:#REF!</definedName>
    <definedName name="f" localSheetId="0" hidden="1">{"Main Economic Indicators",#N/A,FALSE,"C"}</definedName>
    <definedName name="f" localSheetId="4" hidden="1">{"Main Economic Indicators",#N/A,FALSE,"C"}</definedName>
    <definedName name="f" localSheetId="5" hidden="1">{"Main Economic Indicators",#N/A,FALSE,"C"}</definedName>
    <definedName name="f" hidden="1">{"Main Economic Indicators",#N/A,FALSE,"C"}</definedName>
    <definedName name="fb" localSheetId="0" hidden="1">{"SRD",#N/A,FALSE,"SRA"}</definedName>
    <definedName name="fb" localSheetId="4" hidden="1">{"SRD",#N/A,FALSE,"SRA"}</definedName>
    <definedName name="fb" localSheetId="5" hidden="1">{"SRD",#N/A,FALSE,"SRA"}</definedName>
    <definedName name="fb" hidden="1">{"SRD",#N/A,FALSE,"SRA"}</definedName>
    <definedName name="FCode" localSheetId="0" hidden="1">#REF!</definedName>
    <definedName name="FCode" localSheetId="5" hidden="1">#REF!</definedName>
    <definedName name="FCode" hidden="1">#REF!</definedName>
    <definedName name="fddhfgjkljhlkjl" hidden="1">#REF!,#REF!,#REF!,#REF!,#REF!,#REF!</definedName>
    <definedName name="fdsbyg" localSheetId="0" hidden="1">{"SRA",#N/A,FALSE,"SRA"}</definedName>
    <definedName name="fdsbyg" localSheetId="4" hidden="1">{"SRA",#N/A,FALSE,"SRA"}</definedName>
    <definedName name="fdsbyg" localSheetId="5" hidden="1">{"SRA",#N/A,FALSE,"SRA"}</definedName>
    <definedName name="fdsbyg" hidden="1">{"SRA",#N/A,FALSE,"SRA"}</definedName>
    <definedName name="fergs" localSheetId="0" hidden="1">#REF!</definedName>
    <definedName name="fergs" localSheetId="5" hidden="1">#REF!</definedName>
    <definedName name="fergs" hidden="1">#REF!</definedName>
    <definedName name="fgyn" localSheetId="0" hidden="1">{"SRD",#N/A,FALSE,"SRD"}</definedName>
    <definedName name="fgyn" localSheetId="4" hidden="1">{"SRD",#N/A,FALSE,"SRD"}</definedName>
    <definedName name="fgyn" localSheetId="5" hidden="1">{"SRD",#N/A,FALSE,"SRD"}</definedName>
    <definedName name="fgyn" hidden="1">{"SRD",#N/A,FALSE,"SRD"}</definedName>
    <definedName name="fpdate" localSheetId="0">#REF!</definedName>
    <definedName name="fpdate" localSheetId="5">#REF!</definedName>
    <definedName name="fpdate">#REF!</definedName>
    <definedName name="frequency" localSheetId="0">{"Annually";"Semi-Annually";"Quarterly";"Bi-Monthly";"Monthly"}</definedName>
    <definedName name="frequency" localSheetId="4">{"Annually";"Semi-Annually";"Quarterly";"Bi-Monthly";"Monthly"}</definedName>
    <definedName name="frequency" localSheetId="5">{"Annually";"Semi-Annually";"Quarterly";"Bi-Monthly";"Monthly"}</definedName>
    <definedName name="frequency">{"Annually";"Semi-Annually";"Quarterly";"Bi-Monthly";"Monthly"}</definedName>
    <definedName name="hg" hidden="1">#REF!,#REF!,#REF!,#REF!,#REF!,#REF!,#REF!,#REF!</definedName>
    <definedName name="HiddenRows" localSheetId="0" hidden="1">#REF!</definedName>
    <definedName name="HiddenRows" localSheetId="5" hidden="1">#REF!</definedName>
    <definedName name="HiddenRows" hidden="1">#REF!</definedName>
    <definedName name="Honorários" localSheetId="4">DATE(YEAR(#REF!),MONTH(#REF!)+Payment_Number,DAY(#REF!))</definedName>
    <definedName name="Honorários" localSheetId="5">DATE(YEAR(#REF!),MONTH(#REF!)+Payment_Number,DAY(#REF!))</definedName>
    <definedName name="Honorários">DATE(YEAR(#REF!),MONTH(#REF!)+Payment_Number,DAY(#REF!))</definedName>
    <definedName name="hub" localSheetId="0">#REF!</definedName>
    <definedName name="hub" localSheetId="5">#REF!</definedName>
    <definedName name="hub">#REF!</definedName>
    <definedName name="Impressão_Total">#REF!</definedName>
    <definedName name="Início_Empréstimo">#REF!</definedName>
    <definedName name="JKHJK" localSheetId="0" hidden="1">{"SRD",#N/A,FALSE,"SRD"}</definedName>
    <definedName name="JKHJK" localSheetId="4" hidden="1">{"SRD",#N/A,FALSE,"SRD"}</definedName>
    <definedName name="JKHJK" localSheetId="5" hidden="1">{"SRD",#N/A,FALSE,"SRD"}</definedName>
    <definedName name="JKHJK" hidden="1">{"SRD",#N/A,FALSE,"SRD"}</definedName>
    <definedName name="jpo" localSheetId="0" hidden="1">{"SRB",#N/A,FALSE,"SRB"}</definedName>
    <definedName name="jpo" localSheetId="4" hidden="1">{"SRB",#N/A,FALSE,"SRB"}</definedName>
    <definedName name="jpo" localSheetId="5" hidden="1">{"SRB",#N/A,FALSE,"SRB"}</definedName>
    <definedName name="jpo" hidden="1">{"SRB",#N/A,FALSE,"SRB"}</definedName>
    <definedName name="Jur">#REF!</definedName>
    <definedName name="Juro_Acu">#REF!</definedName>
    <definedName name="Juro_Total">#REF!</definedName>
    <definedName name="kkkkk" hidden="1">#REF!,#REF!,#REF!,#REF!,#REF!,#REF!,#REF!,#REF!</definedName>
    <definedName name="Linha_Cabeçalho">ROW(#REF!)</definedName>
    <definedName name="loan_amount" localSheetId="0">#REF!</definedName>
    <definedName name="loan_amount" localSheetId="5">#REF!</definedName>
    <definedName name="loan_amount">#REF!</definedName>
    <definedName name="month" localSheetId="0" hidden="1">{"SRD",#N/A,FALSE,"SRA"}</definedName>
    <definedName name="month" localSheetId="4" hidden="1">{"SRD",#N/A,FALSE,"SRA"}</definedName>
    <definedName name="month" localSheetId="5" hidden="1">{"SRD",#N/A,FALSE,"SRA"}</definedName>
    <definedName name="month" hidden="1">{"SRD",#N/A,FALSE,"SRA"}</definedName>
    <definedName name="monthly" localSheetId="0" hidden="1">{"SRA",#N/A,FALSE,"SRA";"SRB",#N/A,FALSE,"SRB";"SRC",#N/A,FALSE,"SRC"}</definedName>
    <definedName name="monthly" localSheetId="4" hidden="1">{"SRA",#N/A,FALSE,"SRA";"SRB",#N/A,FALSE,"SRB";"SRC",#N/A,FALSE,"SRC"}</definedName>
    <definedName name="monthly" localSheetId="5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0">INDEX({12,6,3,2,1},MATCH(#REF!,'Mapa I_ Receitas do Estado'!frequency,0))</definedName>
    <definedName name="Municipio" localSheetId="0">#REF!</definedName>
    <definedName name="Municipio" localSheetId="5">#REF!</definedName>
    <definedName name="Municipio">#REF!</definedName>
    <definedName name="n">#REF!</definedName>
    <definedName name="neta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localSheetId="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0">#REF!,#REF!</definedName>
    <definedName name="NewMoneyIteration" localSheetId="5">#REF!,#REF!</definedName>
    <definedName name="NewMoneyIteration">#REF!,#REF!</definedName>
    <definedName name="nnn" localSheetId="0" hidden="1">{"Main Economic Indicators",#N/A,FALSE,"C"}</definedName>
    <definedName name="nnn" localSheetId="4" hidden="1">{"Main Economic Indicators",#N/A,FALSE,"C"}</definedName>
    <definedName name="nnn" localSheetId="5" hidden="1">{"Main Economic Indicators",#N/A,FALSE,"C"}</definedName>
    <definedName name="nnn" hidden="1">{"Main Economic Indicators",#N/A,FALSE,"C"}</definedName>
    <definedName name="nper" localSheetId="4">#N/A</definedName>
    <definedName name="nper" localSheetId="5">#N/A</definedName>
    <definedName name="nper">#N/A</definedName>
    <definedName name="Núm_Pag">#REF!</definedName>
    <definedName name="Núm_Pag_Por_Ano">#REF!</definedName>
    <definedName name="Número_de_Pagamentos" localSheetId="4">MATCH(0.01,Bal_Fin,-1)+1</definedName>
    <definedName name="Número_de_Pagamentos" localSheetId="5">MATCH(0.01,Bal_Fin,-1)+1</definedName>
    <definedName name="Número_de_Pagamentos">MATCH(0.01,Bal_Fin,-1)+1</definedName>
    <definedName name="ofe_cenario2" localSheetId="0">#REF!</definedName>
    <definedName name="ofe_cenario2">#REF!</definedName>
    <definedName name="OrderTable" localSheetId="0" hidden="1">#REF!</definedName>
    <definedName name="OrderTable" localSheetId="5" hidden="1">#REF!</definedName>
    <definedName name="OrderTable" hidden="1">#REF!</definedName>
    <definedName name="Pag_Agend">#REF!</definedName>
    <definedName name="Pag_Extra">#REF!</definedName>
    <definedName name="Pag_Total">#REF!</definedName>
    <definedName name="Pagamento_Mensal_Agendado">#REF!</definedName>
    <definedName name="Pagamentos_Extra_Agendados">#REF!</definedName>
    <definedName name="ParametrizacaoNome">#REF!</definedName>
    <definedName name="PARPA_Investimento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localSheetId="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0" hidden="1">#REF!</definedName>
    <definedName name="PAULO" localSheetId="5" hidden="1">#REF!</definedName>
    <definedName name="PAULO" hidden="1">#REF!</definedName>
    <definedName name="payment" localSheetId="0">#REF!</definedName>
    <definedName name="payment" localSheetId="5">#REF!</definedName>
    <definedName name="payment">#REF!</definedName>
    <definedName name="Payment_Needed">"Pagamento necessário"</definedName>
    <definedName name="periods_per_year" localSheetId="0">INDEX({1,2,4,6,12},MATCH(#REF!,'Mapa I_ Receitas do Estado'!frequency,0))</definedName>
    <definedName name="PJ_2014" localSheetId="0" hidden="1">#REF!</definedName>
    <definedName name="PJ_2014" hidden="1">#REF!</definedName>
    <definedName name="Princ">#REF!</definedName>
    <definedName name="ProdForm" localSheetId="0" hidden="1">#REF!</definedName>
    <definedName name="ProdForm" localSheetId="5" hidden="1">#REF!</definedName>
    <definedName name="ProdForm" hidden="1">#REF!</definedName>
    <definedName name="Product" localSheetId="0" hidden="1">#REF!</definedName>
    <definedName name="Product" localSheetId="5" hidden="1">#REF!</definedName>
    <definedName name="Product" hidden="1">#REF!</definedName>
    <definedName name="Public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localSheetId="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er5t" localSheetId="0" hidden="1">{"SRD",#N/A,FALSE,"SRD"}</definedName>
    <definedName name="qer5t" localSheetId="4" hidden="1">{"SRD",#N/A,FALSE,"SRD"}</definedName>
    <definedName name="qer5t" localSheetId="5" hidden="1">{"SRD",#N/A,FALSE,"SRD"}</definedName>
    <definedName name="qer5t" hidden="1">{"SRD",#N/A,FALSE,"SRD"}</definedName>
    <definedName name="qqq" localSheetId="0" hidden="1">{"Main Economic Indicators",#N/A,FALSE,"C"}</definedName>
    <definedName name="qqq" localSheetId="4" hidden="1">{"Main Economic Indicators",#N/A,FALSE,"C"}</definedName>
    <definedName name="qqq" localSheetId="5" hidden="1">{"Main Economic Indicators",#N/A,FALSE,"C"}</definedName>
    <definedName name="qqq" hidden="1">{"Main Economic Indicators",#N/A,FALSE,"C"}</definedName>
    <definedName name="Quantia_Empréstimo">#REF!</definedName>
    <definedName name="qwe" localSheetId="0" hidden="1">{"SRB",#N/A,FALSE,"SRB"}</definedName>
    <definedName name="qwe" localSheetId="4" hidden="1">{"SRB",#N/A,FALSE,"SRB"}</definedName>
    <definedName name="qwe" localSheetId="5" hidden="1">{"SRB",#N/A,FALSE,"SRB"}</definedName>
    <definedName name="qwe" hidden="1">{"SRB",#N/A,FALSE,"SRB"}</definedName>
    <definedName name="qwewqe" localSheetId="0" hidden="1">{"SRD",#N/A,FALSE,"SRA"}</definedName>
    <definedName name="qwewqe" localSheetId="4" hidden="1">{"SRD",#N/A,FALSE,"SRA"}</definedName>
    <definedName name="qwewqe" localSheetId="5" hidden="1">{"SRD",#N/A,FALSE,"SRA"}</definedName>
    <definedName name="qwewqe" hidden="1">{"SRD",#N/A,FALSE,"SRA"}</definedName>
    <definedName name="qwewqeqw" localSheetId="0" hidden="1">{"SRA",#N/A,FALSE,"SRA"}</definedName>
    <definedName name="qwewqeqw" localSheetId="4" hidden="1">{"SRA",#N/A,FALSE,"SRA"}</definedName>
    <definedName name="qwewqeqw" localSheetId="5" hidden="1">{"SRA",#N/A,FALSE,"SRA"}</definedName>
    <definedName name="qwewqeqw" hidden="1">{"SRA",#N/A,FALSE,"SRA"}</definedName>
    <definedName name="rate" localSheetId="0">#REF!</definedName>
    <definedName name="rate" localSheetId="5">#REF!</definedName>
    <definedName name="rate">#REF!</definedName>
    <definedName name="RCArea" localSheetId="0" hidden="1">#REF!</definedName>
    <definedName name="RCArea" localSheetId="5" hidden="1">#REF!</definedName>
    <definedName name="RCArea" hidden="1">#REF!</definedName>
    <definedName name="Recy" localSheetId="0" hidden="1">#REF!</definedName>
    <definedName name="Recy" localSheetId="5" hidden="1">#REF!</definedName>
    <definedName name="Recy" hidden="1">#REF!</definedName>
    <definedName name="REDTABB" localSheetId="0" hidden="1">{"SRB",#N/A,FALSE,"SRB"}</definedName>
    <definedName name="REDTABB" localSheetId="4" hidden="1">{"SRB",#N/A,FALSE,"SRB"}</definedName>
    <definedName name="REDTABB" localSheetId="5" hidden="1">{"SRB",#N/A,FALSE,"SRB"}</definedName>
    <definedName name="REDTABB" hidden="1">{"SRB",#N/A,FALSE,"SRB"}</definedName>
    <definedName name="Reimbursement">"Reembolso"</definedName>
    <definedName name="Reitoria">#REF!</definedName>
    <definedName name="Repor_Área_Impressão" localSheetId="4">OFFSET(Impressão_Total,0,0,'Mapa VII_ Despesas por Programa'!Última_Linha)</definedName>
    <definedName name="Repor_Área_Impressão" localSheetId="5">OFFSET(Impressão_Total,0,0,'Mapa XV_ Orçamento por Género'!Última_Linha)</definedName>
    <definedName name="Repor_Área_Impressão">OFFSET(Impressão_Total,0,0,Última_Linha)</definedName>
    <definedName name="ret" localSheetId="0" hidden="1">{"SRA",#N/A,FALSE,"SRA"}</definedName>
    <definedName name="ret" localSheetId="4" hidden="1">{"SRA",#N/A,FALSE,"SRA"}</definedName>
    <definedName name="ret" localSheetId="5" hidden="1">{"SRA",#N/A,FALSE,"SRA"}</definedName>
    <definedName name="ret" hidden="1">{"SRA",#N/A,FALSE,"SRA"}</definedName>
    <definedName name="rgsrt" localSheetId="0" hidden="1">{"SRC",#N/A,FALSE,"SRC"}</definedName>
    <definedName name="rgsrt" localSheetId="4" hidden="1">{"SRC",#N/A,FALSE,"SRC"}</definedName>
    <definedName name="rgsrt" localSheetId="5" hidden="1">{"SRC",#N/A,FALSE,"SRC"}</definedName>
    <definedName name="rgsrt" hidden="1">{"SRC",#N/A,FALSE,"SRC"}</definedName>
    <definedName name="RRR" localSheetId="0" hidden="1">{"SRA",#N/A,FALSE,"SRA"}</definedName>
    <definedName name="RRR" localSheetId="4" hidden="1">{"SRA",#N/A,FALSE,"SRA"}</definedName>
    <definedName name="RRR" localSheetId="5" hidden="1">{"SRA",#N/A,FALSE,"SRA"}</definedName>
    <definedName name="RRR" hidden="1">{"SRA",#N/A,FALSE,"SRA"}</definedName>
    <definedName name="rtr" localSheetId="0" hidden="1">{"Main Economic Indicators",#N/A,FALSE,"C"}</definedName>
    <definedName name="rtr" localSheetId="4" hidden="1">{"Main Economic Indicators",#N/A,FALSE,"C"}</definedName>
    <definedName name="rtr" localSheetId="5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localSheetId="4" hidden="1">{"Main Economic Indicators",#N/A,FALSE,"C"}</definedName>
    <definedName name="rtre" localSheetId="5" hidden="1">{"Main Economic Indicators",#N/A,FALSE,"C"}</definedName>
    <definedName name="rtre" hidden="1">{"Main Economic Indicators",#N/A,FALSE,"C"}</definedName>
    <definedName name="Rwvu.Export." localSheetId="0" hidden="1">#REF!,#REF!</definedName>
    <definedName name="Rwvu.Export." localSheetId="5" hidden="1">#REF!,#REF!</definedName>
    <definedName name="Rwvu.Export." hidden="1">#REF!,#REF!</definedName>
    <definedName name="Rwvu.IMPORT." localSheetId="0" hidden="1">#REF!</definedName>
    <definedName name="Rwvu.IMPORT." localSheetId="5" hidden="1">#REF!</definedName>
    <definedName name="Rwvu.IMPORT." hidden="1">#REF!</definedName>
    <definedName name="Rwvu.Print." hidden="1">#N/A</definedName>
    <definedName name="ry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0" hidden="1">#REF!</definedName>
    <definedName name="s" hidden="1">#REF!</definedName>
    <definedName name="sAD" localSheetId="0" hidden="1">{"SRB",#N/A,FALSE,"SRB"}</definedName>
    <definedName name="sAD" localSheetId="4" hidden="1">{"SRB",#N/A,FALSE,"SRB"}</definedName>
    <definedName name="sAD" localSheetId="5" hidden="1">{"SRB",#N/A,FALSE,"SRB"}</definedName>
    <definedName name="sAD" hidden="1">{"SRB",#N/A,FALSE,"SRB"}</definedName>
    <definedName name="sdf" localSheetId="0" hidden="1">{"Main Economic Indicators",#N/A,FALSE,"C"}</definedName>
    <definedName name="sdf" localSheetId="4" hidden="1">{"Main Economic Indicators",#N/A,FALSE,"C"}</definedName>
    <definedName name="sdf" localSheetId="5" hidden="1">{"Main Economic Indicators",#N/A,FALSE,"C"}</definedName>
    <definedName name="sdf" hidden="1">{"Main Economic Indicators",#N/A,FALSE,"C"}</definedName>
    <definedName name="sersa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0" hidden="1">#REF!</definedName>
    <definedName name="sf_ksd" hidden="1">#REF!</definedName>
    <definedName name="SpecialPrice" localSheetId="0" hidden="1">#REF!</definedName>
    <definedName name="SpecialPrice" localSheetId="5" hidden="1">#REF!</definedName>
    <definedName name="SpecialPrice" hidden="1">#REF!</definedName>
    <definedName name="t" localSheetId="0" hidden="1">{"Main Economic Indicators",#N/A,FALSE,"C"}</definedName>
    <definedName name="t" localSheetId="4" hidden="1">{"Main Economic Indicators",#N/A,FALSE,"C"}</definedName>
    <definedName name="t" localSheetId="5" hidden="1">{"Main Economic Indicators",#N/A,FALSE,"C"}</definedName>
    <definedName name="t" hidden="1">{"Main Economic Indicators",#N/A,FALSE,"C"}</definedName>
    <definedName name="Taxa_Juro">#REF!</definedName>
    <definedName name="Taxa_Juro_Agendada">#REF!</definedName>
    <definedName name="tbl_ProdInfo" localSheetId="0" hidden="1">#REF!</definedName>
    <definedName name="tbl_ProdInfo" localSheetId="5" hidden="1">#REF!</definedName>
    <definedName name="tbl_ProdInfo" hidden="1">#REF!</definedName>
    <definedName name="term" localSheetId="0">#REF!</definedName>
    <definedName name="term" localSheetId="5">#REF!</definedName>
    <definedName name="term">#REF!</definedName>
    <definedName name="TEST" localSheetId="0" hidden="1">{"SRD",#N/A,FALSE,"SRA"}</definedName>
    <definedName name="TEST" localSheetId="4" hidden="1">{"SRD",#N/A,FALSE,"SRA"}</definedName>
    <definedName name="TEST" localSheetId="5" hidden="1">{"SRD",#N/A,FALSE,"SRA"}</definedName>
    <definedName name="TEST" hidden="1">{"SRD",#N/A,FALSE,"SRA"}</definedName>
    <definedName name="titi" localSheetId="0" hidden="1">#REF!</definedName>
    <definedName name="titi" localSheetId="5" hidden="1">#REF!</definedName>
    <definedName name="titi" hidden="1">#REF!</definedName>
    <definedName name="_xlnm.Print_Titles" localSheetId="0">'Mapa I_ Receitas do Estado'!$2:$9</definedName>
    <definedName name="_xlnm.Print_Titles" localSheetId="1">'Mapa II_ Despesas por Economica'!$1:$6</definedName>
    <definedName name="_xlnm.Print_Titles" localSheetId="2">'Mapa III_ Despesas por Organica'!$1:$7</definedName>
    <definedName name="_xlnm.Print_Titles" localSheetId="3">'Mapa IV_ Despesas por Funções'!$1:$5</definedName>
    <definedName name="_xlnm.Print_Titles" localSheetId="4">'Mapa VII_ Despesas por Programa'!$A:$B,'Mapa VII_ Despesas por Programa'!$1:$9</definedName>
    <definedName name="_xlnm.Print_Titles" localSheetId="5">'Mapa XV_ Orçamento por Género'!$A:$A</definedName>
    <definedName name="TRANSPORTES">#REF!</definedName>
    <definedName name="ttt" localSheetId="0" hidden="1">{"Main Economic Indicators",#N/A,FALSE,"C"}</definedName>
    <definedName name="ttt" localSheetId="4" hidden="1">{"Main Economic Indicators",#N/A,FALSE,"C"}</definedName>
    <definedName name="ttt" localSheetId="5" hidden="1">{"Main Economic Indicators",#N/A,FALSE,"C"}</definedName>
    <definedName name="ttt" hidden="1">{"Main Economic Indicators",#N/A,FALSE,"C"}</definedName>
    <definedName name="tttt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localSheetId="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t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localSheetId="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localSheetId="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Última_Linha" localSheetId="4">IF('Mapa VII_ Despesas por Programa'!Valores_Introduzidos,Linha_Cabeçalho+'Mapa VII_ Despesas por Programa'!Número_de_Pagamentos,Linha_Cabeçalho)</definedName>
    <definedName name="Última_Linha" localSheetId="5">IF('Mapa XV_ Orçamento por Género'!Valores_Introduzidos,Linha_Cabeçalho+'Mapa XV_ Orçamento por Género'!Número_de_Pagamentos,Linha_Cabeçalho)</definedName>
    <definedName name="Última_Linha">IF(Valores_Introduzidos,Linha_Cabeçalho+Número_de_Pagamentos,Linha_Cabeçalho)</definedName>
    <definedName name="Valores_Introduzidos" localSheetId="4">IF(Quantia_Empréstimo*Taxa_Juro*Anos_Empréstimo*Início_Empréstimo&gt;0,1,0)</definedName>
    <definedName name="Valores_Introduzidos" localSheetId="5">IF(Quantia_Empréstimo*Taxa_Juro*Anos_Empréstimo*Início_Empréstimo&gt;0,1,0)</definedName>
    <definedName name="Valores_Introduzidos">IF(Quantia_Empréstimo*Taxa_Juro*Anos_Empréstimo*Início_Empréstimo&gt;0,1,0)</definedName>
    <definedName name="vcd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w" localSheetId="0" hidden="1">{"SRD",#N/A,FALSE,"SRA"}</definedName>
    <definedName name="w" localSheetId="4" hidden="1">{"SRD",#N/A,FALSE,"SRA"}</definedName>
    <definedName name="w" localSheetId="5" hidden="1">{"SRD",#N/A,FALSE,"SRA"}</definedName>
    <definedName name="w" hidden="1">{"SRD",#N/A,FALSE,"SRA"}</definedName>
    <definedName name="wer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0" hidden="1">{"SRB",#N/A,FALSE,"SRB"}</definedName>
    <definedName name="wertr" localSheetId="4" hidden="1">{"SRB",#N/A,FALSE,"SRB"}</definedName>
    <definedName name="wertr" localSheetId="5" hidden="1">{"SRB",#N/A,FALSE,"SRB"}</definedName>
    <definedName name="wertr" hidden="1">{"SRB",#N/A,FALSE,"SRB"}</definedName>
    <definedName name="wertwer" localSheetId="0" hidden="1">{"SRB",#N/A,FALSE,"SRB"}</definedName>
    <definedName name="wertwer" localSheetId="4" hidden="1">{"SRB",#N/A,FALSE,"SRB"}</definedName>
    <definedName name="wertwer" localSheetId="5" hidden="1">{"SRB",#N/A,FALSE,"SRB"}</definedName>
    <definedName name="wertwer" hidden="1">{"SRB",#N/A,FALSE,"SRB"}</definedName>
    <definedName name="wetwww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ret" localSheetId="0" hidden="1">{"SRD",#N/A,FALSE,"SRD"}</definedName>
    <definedName name="wret" localSheetId="4" hidden="1">{"SRD",#N/A,FALSE,"SRD"}</definedName>
    <definedName name="wret" localSheetId="5" hidden="1">{"SRD",#N/A,FALSE,"SRD"}</definedName>
    <definedName name="wret" hidden="1">{"SRD",#N/A,FALSE,"SRD"}</definedName>
    <definedName name="wretre" localSheetId="0" hidden="1">{"SRB",#N/A,FALSE,"SRB"}</definedName>
    <definedName name="wretre" localSheetId="4" hidden="1">{"SRB",#N/A,FALSE,"SRB"}</definedName>
    <definedName name="wretre" localSheetId="5" hidden="1">{"SRB",#N/A,FALSE,"SRB"}</definedName>
    <definedName name="wretre" hidden="1">{"SRB",#N/A,FALSE,"SRB"}</definedName>
    <definedName name="wretwr" localSheetId="0" hidden="1">{"SRD",#N/A,FALSE,"SRA"}</definedName>
    <definedName name="wretwr" localSheetId="4" hidden="1">{"SRD",#N/A,FALSE,"SRA"}</definedName>
    <definedName name="wretwr" localSheetId="5" hidden="1">{"SRD",#N/A,FALSE,"SRA"}</definedName>
    <definedName name="wretwr" hidden="1">{"SRD",#N/A,FALSE,"SRA"}</definedName>
    <definedName name="wretwret" localSheetId="0" hidden="1">{"SRA",#N/A,FALSE,"SRA";"SRB",#N/A,FALSE,"SRB";"SRC",#N/A,FALSE,"SRC"}</definedName>
    <definedName name="wretwret" localSheetId="4" hidden="1">{"SRA",#N/A,FALSE,"SRA";"SRB",#N/A,FALSE,"SRB";"SRC",#N/A,FALSE,"SRC"}</definedName>
    <definedName name="wretwret" localSheetId="5" hidden="1">{"SRA",#N/A,FALSE,"SRA";"SRB",#N/A,FALSE,"SRB";"SRC",#N/A,FALSE,"SRC"}</definedName>
    <definedName name="wretwret" hidden="1">{"SRA",#N/A,FALSE,"SRA";"SRB",#N/A,FALSE,"SRB";"SRC",#N/A,FALSE,"SRC"}</definedName>
    <definedName name="wretwretret" localSheetId="0" hidden="1">{"SRB",#N/A,FALSE,"SRB"}</definedName>
    <definedName name="wretwretret" localSheetId="4" hidden="1">{"SRB",#N/A,FALSE,"SRB"}</definedName>
    <definedName name="wretwretret" localSheetId="5" hidden="1">{"SRB",#N/A,FALSE,"SRB"}</definedName>
    <definedName name="wretwretret" hidden="1">{"SRB",#N/A,FALSE,"SRB"}</definedName>
    <definedName name="wrn.cn." localSheetId="0" hidden="1">{"CN",#N/A,FALSE,"SEFI"}</definedName>
    <definedName name="wrn.cn." localSheetId="4" hidden="1">{"CN",#N/A,FALSE,"SEFI"}</definedName>
    <definedName name="wrn.cn." localSheetId="5" hidden="1">{"CN",#N/A,FALSE,"SEFI"}</definedName>
    <definedName name="wrn.cn." hidden="1">{"CN",#N/A,FALSE,"SEFI"}</definedName>
    <definedName name="wrn.Main._.Economic._.Indicators." localSheetId="0" hidden="1">{"Main Economic Indicators",#N/A,FALSE,"C"}</definedName>
    <definedName name="wrn.Main._.Economic._.Indicators." localSheetId="4" hidden="1">{"Main Economic Indicators",#N/A,FALSE,"C"}</definedName>
    <definedName name="wrn.Main._.Economic._.Indicators." localSheetId="5" hidden="1">{"Main Economic Indicators",#N/A,FALSE,"C"}</definedName>
    <definedName name="wrn.Main._.Economic._.Indicators." hidden="1">{"Main Economic Indicators",#N/A,FALSE,"C"}</definedName>
    <definedName name="wrn.Print._.Tabelas.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localSheetId="4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localSheetId="5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RED.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localSheetId="4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localSheetId="5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0" hidden="1">{"red33",#N/A,FALSE,"Sheet1"}</definedName>
    <definedName name="wrn.red97." localSheetId="4" hidden="1">{"red33",#N/A,FALSE,"Sheet1"}</definedName>
    <definedName name="wrn.red97." localSheetId="5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localSheetId="4" hidden="1">{"ST1",#N/A,FALSE,"SOURCE"}</definedName>
    <definedName name="wrn.st1." localSheetId="5" hidden="1">{"ST1",#N/A,FALSE,"SOURCE"}</definedName>
    <definedName name="wrn.st1." hidden="1">{"ST1",#N/A,FALSE,"SOURCE"}</definedName>
    <definedName name="wrn.STAFF._.REPORT." localSheetId="0" hidden="1">{"SRA",#N/A,FALSE,"SRA";"SRB",#N/A,FALSE,"SRB";"SRC",#N/A,FALSE,"SRC"}</definedName>
    <definedName name="wrn.STAFF._.REPORT." localSheetId="4" hidden="1">{"SRA",#N/A,FALSE,"SRA";"SRB",#N/A,FALSE,"SRB";"SRC",#N/A,FALSE,"SRC"}</definedName>
    <definedName name="wrn.STAFF._.REPORT." localSheetId="5" hidden="1">{"SRA",#N/A,FALSE,"SRA";"SRB",#N/A,FALSE,"SRB";"SRC",#N/A,FALSE,"SRC"}</definedName>
    <definedName name="wrn.STAFF._.REPORT." hidden="1">{"SRA",#N/A,FALSE,"SRA";"SRB",#N/A,FALSE,"SRB";"SRC",#N/A,FALSE,"SRC"}</definedName>
    <definedName name="wrn.STAFF_REPORT_TABLES." localSheetId="0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localSheetId="5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0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localSheetId="4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localSheetId="5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ret" localSheetId="0" hidden="1">{"SRA",#N/A,FALSE,"SRA";"SRB",#N/A,FALSE,"SRB";"SRC",#N/A,FALSE,"SRC"}</definedName>
    <definedName name="wrtret" localSheetId="4" hidden="1">{"SRA",#N/A,FALSE,"SRA";"SRB",#N/A,FALSE,"SRB";"SRC",#N/A,FALSE,"SRC"}</definedName>
    <definedName name="wrtret" localSheetId="5" hidden="1">{"SRA",#N/A,FALSE,"SRA";"SRB",#N/A,FALSE,"SRB";"SRC",#N/A,FALSE,"SRC"}</definedName>
    <definedName name="wrtret" hidden="1">{"SRA",#N/A,FALSE,"SRA";"SRB",#N/A,FALSE,"SRB";"SRC",#N/A,FALSE,"SRC"}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5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5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5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5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5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5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0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localSheetId="4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localSheetId="5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5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5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5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0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localSheetId="4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localSheetId="5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5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cvcxbcvbcbc" localSheetId="0" hidden="1">#REF!</definedName>
    <definedName name="xcvcxbcvbcbc" hidden="1">#REF!</definedName>
    <definedName name="xyz" localSheetId="0" hidden="1">{"SRB",#N/A,FALSE,"SRB"}</definedName>
    <definedName name="xyz" localSheetId="4" hidden="1">{"SRB",#N/A,FALSE,"SRB"}</definedName>
    <definedName name="xyz" localSheetId="5" hidden="1">{"SRB",#N/A,FALSE,"SRB"}</definedName>
    <definedName name="xyz" hidden="1">{"SRB",#N/A,FALSE,"SRB"}</definedName>
    <definedName name="y" localSheetId="0" hidden="1">{"Main Economic Indicators",#N/A,FALSE,"C"}</definedName>
    <definedName name="y" localSheetId="4" hidden="1">{"Main Economic Indicators",#N/A,FALSE,"C"}</definedName>
    <definedName name="y" localSheetId="5" hidden="1">{"Main Economic Indicators",#N/A,FALSE,"C"}</definedName>
    <definedName name="y" hidden="1">{"Main Economic Indicators",#N/A,FALSE,"C"}</definedName>
    <definedName name="Z_00C67BFA_FEDD_11D1_98B3_00C04FC96ABD_.wvu.Rows" localSheetId="5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5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5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5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5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5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5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5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5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5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5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5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5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5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5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5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5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5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5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5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5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5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5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5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5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5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localSheetId="5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localSheetId="5" hidden="1">#REF!,#REF!</definedName>
    <definedName name="Z_112B833B_2081_11D2_BFD2_00A02466506E_.wvu.PrintTitles" hidden="1">#REF!,#REF!</definedName>
    <definedName name="Z_1A8C061B_2301_11D3_BFD1_000039E37209_.wvu.Cols" localSheetId="0" hidden="1">#REF!,#REF!,#REF!</definedName>
    <definedName name="Z_1A8C061B_2301_11D3_BFD1_000039E37209_.wvu.Cols" localSheetId="5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localSheetId="5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localSheetId="5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localSheetId="5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localSheetId="5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localSheetId="5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localSheetId="5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localSheetId="5" hidden="1">#REF!,#REF!,#REF!</definedName>
    <definedName name="Z_1A8C061F_2301_11D3_BFD1_000039E37209_.wvu.Rows" hidden="1">#REF!,#REF!,#REF!</definedName>
    <definedName name="Z_1F4C2007_FFA7_11D1_98B6_00C04FC96ABD_.wvu.Rows" localSheetId="5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5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5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5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5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5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5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5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5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5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5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5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5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5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5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5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5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5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5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5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5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5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5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5" hidden="1">#REF!,#REF!,#REF!,#REF!,#REF!,#REF!</definedName>
    <definedName name="Z_49B0A4BD_963B_11D1_BFD1_00A02466B680_.wvu.Rows" hidden="1">#REF!,#REF!,#REF!,#REF!,#REF!,#REF!</definedName>
    <definedName name="Z_65976840_70A2_11D2_BFD1_C1F7123CE332_.wvu.PrintTitles" localSheetId="0" hidden="1">#REF!,#REF!</definedName>
    <definedName name="Z_65976840_70A2_11D2_BFD1_C1F7123CE332_.wvu.PrintTitles" localSheetId="5" hidden="1">#REF!,#REF!</definedName>
    <definedName name="Z_65976840_70A2_11D2_BFD1_C1F7123CE332_.wvu.PrintTitles" hidden="1">#REF!,#REF!</definedName>
    <definedName name="Z_9E0C48F8_FFCC_11D1_98BA_00C04FC96ABD_.wvu.Rows" localSheetId="5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5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5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5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5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5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5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5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5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5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5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5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5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localSheetId="5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localSheetId="5" hidden="1">#REF!,#REF!</definedName>
    <definedName name="Z_BC2BFA12_1C91_11D2_BFD2_00A02466506E_.wvu.PrintTitles" hidden="1">#REF!,#REF!</definedName>
    <definedName name="Z_C21FAE85_013A_11D2_98BD_00C04FC96ABD_.wvu.Rows" localSheetId="5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5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5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5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5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5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5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5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5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5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5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5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5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5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5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5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5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5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5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5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5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5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5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5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5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5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localSheetId="5" hidden="1">#REF!,#REF!</definedName>
    <definedName name="Z_E6B74681_BCE1_11D2_BFD1_00A02466506E_.wvu.PrintTitles" hidden="1">#REF!,#REF!</definedName>
    <definedName name="Z_EA8011E5_017A_11D2_98BD_00C04FC96ABD_.wvu.Rows" localSheetId="5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5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5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5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5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5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5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5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5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5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5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5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5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5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5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5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5" hidden="1">#REF!,#REF!,#REF!,#REF!,#REF!,#REF!</definedName>
    <definedName name="Z_EA86CE47_00A2_11D2_98BC_00C04FC96ABD_.wvu.Rows" hidden="1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6" l="1"/>
  <c r="K28" i="2" l="1"/>
  <c r="M34" i="6" l="1"/>
  <c r="O34" i="6"/>
  <c r="L43" i="6"/>
  <c r="K43" i="6"/>
  <c r="J43" i="6"/>
  <c r="I43" i="6"/>
  <c r="F43" i="6"/>
  <c r="F44" i="6" s="1"/>
  <c r="E43" i="6"/>
  <c r="D43" i="6"/>
  <c r="D44" i="6" s="1"/>
  <c r="C43" i="6"/>
  <c r="B43" i="6"/>
  <c r="N42" i="6"/>
  <c r="N41" i="6"/>
  <c r="M41" i="6"/>
  <c r="O41" i="6" s="1"/>
  <c r="H41" i="6"/>
  <c r="G41" i="6"/>
  <c r="N40" i="6"/>
  <c r="M40" i="6"/>
  <c r="O40" i="6" s="1"/>
  <c r="H40" i="6"/>
  <c r="G40" i="6"/>
  <c r="N39" i="6"/>
  <c r="M39" i="6"/>
  <c r="O39" i="6" s="1"/>
  <c r="H39" i="6"/>
  <c r="G39" i="6"/>
  <c r="N38" i="6"/>
  <c r="M38" i="6"/>
  <c r="O38" i="6" s="1"/>
  <c r="H38" i="6"/>
  <c r="G38" i="6"/>
  <c r="O37" i="6"/>
  <c r="N37" i="6"/>
  <c r="M37" i="6"/>
  <c r="H37" i="6"/>
  <c r="G37" i="6"/>
  <c r="N36" i="6"/>
  <c r="M36" i="6"/>
  <c r="O36" i="6" s="1"/>
  <c r="H36" i="6"/>
  <c r="G36" i="6"/>
  <c r="N35" i="6"/>
  <c r="M35" i="6"/>
  <c r="O35" i="6" s="1"/>
  <c r="H35" i="6"/>
  <c r="G35" i="6"/>
  <c r="N34" i="6"/>
  <c r="H34" i="6"/>
  <c r="G34" i="6"/>
  <c r="N33" i="6"/>
  <c r="M33" i="6"/>
  <c r="O33" i="6" s="1"/>
  <c r="H33" i="6"/>
  <c r="G33" i="6"/>
  <c r="N32" i="6"/>
  <c r="M32" i="6"/>
  <c r="O32" i="6" s="1"/>
  <c r="H32" i="6"/>
  <c r="G32" i="6"/>
  <c r="N31" i="6"/>
  <c r="M31" i="6"/>
  <c r="O31" i="6" s="1"/>
  <c r="H31" i="6"/>
  <c r="G31" i="6"/>
  <c r="O30" i="6"/>
  <c r="N30" i="6"/>
  <c r="M30" i="6"/>
  <c r="H30" i="6"/>
  <c r="G30" i="6"/>
  <c r="N29" i="6"/>
  <c r="M29" i="6"/>
  <c r="O29" i="6" s="1"/>
  <c r="H29" i="6"/>
  <c r="G29" i="6"/>
  <c r="N28" i="6"/>
  <c r="M28" i="6"/>
  <c r="O28" i="6" s="1"/>
  <c r="H28" i="6"/>
  <c r="G28" i="6"/>
  <c r="N27" i="6"/>
  <c r="M27" i="6"/>
  <c r="O27" i="6" s="1"/>
  <c r="H27" i="6"/>
  <c r="G27" i="6"/>
  <c r="N26" i="6"/>
  <c r="M26" i="6"/>
  <c r="O26" i="6" s="1"/>
  <c r="H26" i="6"/>
  <c r="G26" i="6"/>
  <c r="O25" i="6"/>
  <c r="N25" i="6"/>
  <c r="M25" i="6"/>
  <c r="H25" i="6"/>
  <c r="G25" i="6"/>
  <c r="N24" i="6"/>
  <c r="M24" i="6"/>
  <c r="O24" i="6" s="1"/>
  <c r="H24" i="6"/>
  <c r="G24" i="6"/>
  <c r="M23" i="6"/>
  <c r="O23" i="6" s="1"/>
  <c r="N23" i="6"/>
  <c r="H23" i="6"/>
  <c r="G23" i="6"/>
  <c r="N22" i="6"/>
  <c r="M22" i="6"/>
  <c r="O22" i="6" s="1"/>
  <c r="H22" i="6"/>
  <c r="G22" i="6"/>
  <c r="N21" i="6"/>
  <c r="M21" i="6"/>
  <c r="O21" i="6" s="1"/>
  <c r="H21" i="6"/>
  <c r="G21" i="6"/>
  <c r="N20" i="6"/>
  <c r="M20" i="6"/>
  <c r="O20" i="6" s="1"/>
  <c r="H20" i="6"/>
  <c r="G20" i="6"/>
  <c r="N19" i="6"/>
  <c r="M19" i="6"/>
  <c r="O19" i="6" s="1"/>
  <c r="H19" i="6"/>
  <c r="G19" i="6"/>
  <c r="O18" i="6"/>
  <c r="N18" i="6"/>
  <c r="M18" i="6"/>
  <c r="H18" i="6"/>
  <c r="G18" i="6"/>
  <c r="N17" i="6"/>
  <c r="M17" i="6"/>
  <c r="O17" i="6" s="1"/>
  <c r="H17" i="6"/>
  <c r="G17" i="6"/>
  <c r="N16" i="6"/>
  <c r="M16" i="6"/>
  <c r="O16" i="6" s="1"/>
  <c r="H16" i="6"/>
  <c r="G16" i="6"/>
  <c r="N15" i="6"/>
  <c r="M15" i="6"/>
  <c r="O15" i="6" s="1"/>
  <c r="H15" i="6"/>
  <c r="G15" i="6"/>
  <c r="N14" i="6"/>
  <c r="M14" i="6"/>
  <c r="O14" i="6" s="1"/>
  <c r="H14" i="6"/>
  <c r="G14" i="6"/>
  <c r="N13" i="6"/>
  <c r="M13" i="6"/>
  <c r="O13" i="6" s="1"/>
  <c r="H13" i="6"/>
  <c r="G13" i="6"/>
  <c r="N12" i="6"/>
  <c r="M12" i="6"/>
  <c r="M43" i="6" s="1"/>
  <c r="H12" i="6"/>
  <c r="H43" i="6" s="1"/>
  <c r="G12" i="6"/>
  <c r="G43" i="6" s="1"/>
  <c r="G44" i="6" s="1"/>
  <c r="O11" i="6"/>
  <c r="N11" i="6"/>
  <c r="M11" i="6"/>
  <c r="H11" i="6"/>
  <c r="G11" i="6"/>
  <c r="E43" i="5"/>
  <c r="O42" i="5"/>
  <c r="N41" i="5"/>
  <c r="N43" i="5" s="1"/>
  <c r="M41" i="5"/>
  <c r="M43" i="5" s="1"/>
  <c r="L41" i="5"/>
  <c r="L43" i="5" s="1"/>
  <c r="K41" i="5"/>
  <c r="K43" i="5" s="1"/>
  <c r="J41" i="5"/>
  <c r="I41" i="5"/>
  <c r="H41" i="5"/>
  <c r="H43" i="5" s="1"/>
  <c r="G41" i="5"/>
  <c r="F41" i="5"/>
  <c r="E41" i="5"/>
  <c r="D41" i="5"/>
  <c r="D43" i="5" s="1"/>
  <c r="C41" i="5"/>
  <c r="C43" i="5" s="1"/>
  <c r="O40" i="5"/>
  <c r="P40" i="5" s="1"/>
  <c r="I40" i="5"/>
  <c r="O39" i="5"/>
  <c r="P39" i="5" s="1"/>
  <c r="I39" i="5"/>
  <c r="P38" i="5"/>
  <c r="O38" i="5"/>
  <c r="I38" i="5"/>
  <c r="O37" i="5"/>
  <c r="P37" i="5" s="1"/>
  <c r="I37" i="5"/>
  <c r="O36" i="5"/>
  <c r="P36" i="5" s="1"/>
  <c r="I36" i="5"/>
  <c r="O35" i="5"/>
  <c r="O41" i="5" s="1"/>
  <c r="I35" i="5"/>
  <c r="N34" i="5"/>
  <c r="M34" i="5"/>
  <c r="L34" i="5"/>
  <c r="K34" i="5"/>
  <c r="H34" i="5"/>
  <c r="G34" i="5"/>
  <c r="F34" i="5"/>
  <c r="E34" i="5"/>
  <c r="D34" i="5"/>
  <c r="C34" i="5"/>
  <c r="O33" i="5"/>
  <c r="P33" i="5" s="1"/>
  <c r="I33" i="5"/>
  <c r="O32" i="5"/>
  <c r="P32" i="5" s="1"/>
  <c r="I32" i="5"/>
  <c r="O31" i="5"/>
  <c r="P31" i="5" s="1"/>
  <c r="I31" i="5"/>
  <c r="J34" i="5"/>
  <c r="I30" i="5"/>
  <c r="O29" i="5"/>
  <c r="P29" i="5" s="1"/>
  <c r="I29" i="5"/>
  <c r="O28" i="5"/>
  <c r="I28" i="5"/>
  <c r="I34" i="5" s="1"/>
  <c r="N27" i="5"/>
  <c r="M27" i="5"/>
  <c r="L27" i="5"/>
  <c r="K27" i="5"/>
  <c r="J27" i="5"/>
  <c r="H27" i="5"/>
  <c r="G27" i="5"/>
  <c r="F27" i="5"/>
  <c r="E27" i="5"/>
  <c r="D27" i="5"/>
  <c r="C27" i="5"/>
  <c r="O26" i="5"/>
  <c r="P26" i="5" s="1"/>
  <c r="I26" i="5"/>
  <c r="O25" i="5"/>
  <c r="P25" i="5" s="1"/>
  <c r="I25" i="5"/>
  <c r="O24" i="5"/>
  <c r="P24" i="5" s="1"/>
  <c r="I24" i="5"/>
  <c r="O23" i="5"/>
  <c r="P23" i="5" s="1"/>
  <c r="I23" i="5"/>
  <c r="O22" i="5"/>
  <c r="P22" i="5" s="1"/>
  <c r="I22" i="5"/>
  <c r="O21" i="5"/>
  <c r="P21" i="5" s="1"/>
  <c r="I21" i="5"/>
  <c r="O20" i="5"/>
  <c r="P20" i="5" s="1"/>
  <c r="I20" i="5"/>
  <c r="O19" i="5"/>
  <c r="P19" i="5" s="1"/>
  <c r="I19" i="5"/>
  <c r="O18" i="5"/>
  <c r="P18" i="5" s="1"/>
  <c r="I18" i="5"/>
  <c r="O17" i="5"/>
  <c r="P17" i="5" s="1"/>
  <c r="I17" i="5"/>
  <c r="O16" i="5"/>
  <c r="P16" i="5" s="1"/>
  <c r="I16" i="5"/>
  <c r="O15" i="5"/>
  <c r="P15" i="5" s="1"/>
  <c r="I15" i="5"/>
  <c r="I27" i="5" s="1"/>
  <c r="O14" i="5"/>
  <c r="O27" i="5" s="1"/>
  <c r="P27" i="5" s="1"/>
  <c r="I14" i="5"/>
  <c r="N13" i="5"/>
  <c r="M13" i="5"/>
  <c r="L13" i="5"/>
  <c r="K13" i="5"/>
  <c r="J13" i="5"/>
  <c r="H13" i="5"/>
  <c r="G13" i="5"/>
  <c r="G43" i="5" s="1"/>
  <c r="F13" i="5"/>
  <c r="F43" i="5" s="1"/>
  <c r="E13" i="5"/>
  <c r="D13" i="5"/>
  <c r="C13" i="5"/>
  <c r="O12" i="5"/>
  <c r="P12" i="5" s="1"/>
  <c r="I12" i="5"/>
  <c r="O11" i="5"/>
  <c r="P11" i="5" s="1"/>
  <c r="I11" i="5"/>
  <c r="O10" i="5"/>
  <c r="O13" i="5" s="1"/>
  <c r="I10" i="5"/>
  <c r="I13" i="5" s="1"/>
  <c r="L143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G137" i="2"/>
  <c r="K98" i="4"/>
  <c r="J97" i="4"/>
  <c r="I97" i="4"/>
  <c r="H97" i="4"/>
  <c r="F97" i="4"/>
  <c r="E97" i="4"/>
  <c r="D97" i="4"/>
  <c r="C97" i="4"/>
  <c r="K96" i="4"/>
  <c r="L96" i="4" s="1"/>
  <c r="G96" i="4"/>
  <c r="L95" i="4"/>
  <c r="K95" i="4"/>
  <c r="G95" i="4"/>
  <c r="K94" i="4"/>
  <c r="G94" i="4"/>
  <c r="L93" i="4"/>
  <c r="K93" i="4"/>
  <c r="G93" i="4"/>
  <c r="L92" i="4"/>
  <c r="K92" i="4"/>
  <c r="G92" i="4"/>
  <c r="L91" i="4"/>
  <c r="K91" i="4"/>
  <c r="G91" i="4"/>
  <c r="K90" i="4"/>
  <c r="G90" i="4"/>
  <c r="L89" i="4"/>
  <c r="K89" i="4"/>
  <c r="G89" i="4"/>
  <c r="L88" i="4"/>
  <c r="K88" i="4"/>
  <c r="G88" i="4"/>
  <c r="J87" i="4"/>
  <c r="I87" i="4"/>
  <c r="H87" i="4"/>
  <c r="H99" i="4" s="1"/>
  <c r="G87" i="4"/>
  <c r="F87" i="4"/>
  <c r="E87" i="4"/>
  <c r="D87" i="4"/>
  <c r="C87" i="4"/>
  <c r="K86" i="4"/>
  <c r="G86" i="4"/>
  <c r="L85" i="4"/>
  <c r="K85" i="4"/>
  <c r="G85" i="4"/>
  <c r="K84" i="4"/>
  <c r="G84" i="4"/>
  <c r="L83" i="4"/>
  <c r="K83" i="4"/>
  <c r="G83" i="4"/>
  <c r="K82" i="4"/>
  <c r="G82" i="4"/>
  <c r="L81" i="4"/>
  <c r="K81" i="4"/>
  <c r="G81" i="4"/>
  <c r="K80" i="4"/>
  <c r="L80" i="4" s="1"/>
  <c r="G80" i="4"/>
  <c r="L79" i="4"/>
  <c r="K79" i="4"/>
  <c r="G79" i="4"/>
  <c r="K78" i="4"/>
  <c r="G78" i="4"/>
  <c r="K77" i="4"/>
  <c r="L77" i="4" s="1"/>
  <c r="G77" i="4"/>
  <c r="K76" i="4"/>
  <c r="L76" i="4" s="1"/>
  <c r="G76" i="4"/>
  <c r="K75" i="4"/>
  <c r="L75" i="4" s="1"/>
  <c r="J75" i="4"/>
  <c r="I75" i="4"/>
  <c r="H75" i="4"/>
  <c r="F75" i="4"/>
  <c r="E75" i="4"/>
  <c r="D75" i="4"/>
  <c r="G75" i="4" s="1"/>
  <c r="C75" i="4"/>
  <c r="C99" i="4" s="1"/>
  <c r="K74" i="4"/>
  <c r="L74" i="4" s="1"/>
  <c r="G74" i="4"/>
  <c r="K73" i="4"/>
  <c r="L73" i="4" s="1"/>
  <c r="G73" i="4"/>
  <c r="K72" i="4"/>
  <c r="G72" i="4"/>
  <c r="K71" i="4"/>
  <c r="G71" i="4"/>
  <c r="L71" i="4" s="1"/>
  <c r="L70" i="4"/>
  <c r="K70" i="4"/>
  <c r="G70" i="4"/>
  <c r="J69" i="4"/>
  <c r="K69" i="4" s="1"/>
  <c r="L69" i="4" s="1"/>
  <c r="I69" i="4"/>
  <c r="H69" i="4"/>
  <c r="F69" i="4"/>
  <c r="E69" i="4"/>
  <c r="D69" i="4"/>
  <c r="G69" i="4" s="1"/>
  <c r="C69" i="4"/>
  <c r="L68" i="4"/>
  <c r="K68" i="4"/>
  <c r="G68" i="4"/>
  <c r="K67" i="4"/>
  <c r="L67" i="4" s="1"/>
  <c r="G67" i="4"/>
  <c r="K66" i="4"/>
  <c r="G66" i="4"/>
  <c r="K65" i="4"/>
  <c r="G65" i="4"/>
  <c r="K64" i="4"/>
  <c r="L64" i="4" s="1"/>
  <c r="G64" i="4"/>
  <c r="K63" i="4"/>
  <c r="L63" i="4" s="1"/>
  <c r="G63" i="4"/>
  <c r="K62" i="4"/>
  <c r="G62" i="4"/>
  <c r="K61" i="4"/>
  <c r="G61" i="4"/>
  <c r="K60" i="4"/>
  <c r="L60" i="4" s="1"/>
  <c r="J60" i="4"/>
  <c r="I60" i="4"/>
  <c r="H60" i="4"/>
  <c r="F60" i="4"/>
  <c r="E60" i="4"/>
  <c r="D60" i="4"/>
  <c r="G60" i="4" s="1"/>
  <c r="C60" i="4"/>
  <c r="L59" i="4"/>
  <c r="K59" i="4"/>
  <c r="G59" i="4"/>
  <c r="K58" i="4"/>
  <c r="G58" i="4"/>
  <c r="L57" i="4"/>
  <c r="K57" i="4"/>
  <c r="G57" i="4"/>
  <c r="L56" i="4"/>
  <c r="K56" i="4"/>
  <c r="G56" i="4"/>
  <c r="L55" i="4"/>
  <c r="K55" i="4"/>
  <c r="G55" i="4"/>
  <c r="J54" i="4"/>
  <c r="I54" i="4"/>
  <c r="K54" i="4" s="1"/>
  <c r="L54" i="4" s="1"/>
  <c r="H54" i="4"/>
  <c r="F54" i="4"/>
  <c r="E54" i="4"/>
  <c r="D54" i="4"/>
  <c r="G54" i="4" s="1"/>
  <c r="C54" i="4"/>
  <c r="L53" i="4"/>
  <c r="K53" i="4"/>
  <c r="G53" i="4"/>
  <c r="K52" i="4"/>
  <c r="L52" i="4" s="1"/>
  <c r="G52" i="4"/>
  <c r="K51" i="4"/>
  <c r="G51" i="4"/>
  <c r="K50" i="4"/>
  <c r="G50" i="4"/>
  <c r="L50" i="4" s="1"/>
  <c r="L49" i="4"/>
  <c r="K49" i="4"/>
  <c r="G49" i="4"/>
  <c r="J48" i="4"/>
  <c r="K48" i="4" s="1"/>
  <c r="I48" i="4"/>
  <c r="H48" i="4"/>
  <c r="G48" i="4"/>
  <c r="F48" i="4"/>
  <c r="E48" i="4"/>
  <c r="D48" i="4"/>
  <c r="C48" i="4"/>
  <c r="L47" i="4"/>
  <c r="K47" i="4"/>
  <c r="G47" i="4"/>
  <c r="K46" i="4"/>
  <c r="L46" i="4" s="1"/>
  <c r="G46" i="4"/>
  <c r="K45" i="4"/>
  <c r="G45" i="4"/>
  <c r="K44" i="4"/>
  <c r="L44" i="4" s="1"/>
  <c r="G44" i="4"/>
  <c r="L43" i="4"/>
  <c r="K43" i="4"/>
  <c r="G43" i="4"/>
  <c r="K42" i="4"/>
  <c r="L42" i="4" s="1"/>
  <c r="G42" i="4"/>
  <c r="K41" i="4"/>
  <c r="G41" i="4"/>
  <c r="K40" i="4"/>
  <c r="G40" i="4"/>
  <c r="K39" i="4"/>
  <c r="L39" i="4" s="1"/>
  <c r="G39" i="4"/>
  <c r="K38" i="4"/>
  <c r="G38" i="4"/>
  <c r="K37" i="4"/>
  <c r="G37" i="4"/>
  <c r="K36" i="4"/>
  <c r="G36" i="4"/>
  <c r="L36" i="4" s="1"/>
  <c r="K35" i="4"/>
  <c r="L35" i="4" s="1"/>
  <c r="G35" i="4"/>
  <c r="K34" i="4"/>
  <c r="G34" i="4"/>
  <c r="L33" i="4"/>
  <c r="K33" i="4"/>
  <c r="G33" i="4"/>
  <c r="K32" i="4"/>
  <c r="L32" i="4" s="1"/>
  <c r="G32" i="4"/>
  <c r="K31" i="4"/>
  <c r="L31" i="4" s="1"/>
  <c r="G31" i="4"/>
  <c r="K30" i="4"/>
  <c r="L30" i="4" s="1"/>
  <c r="G30" i="4"/>
  <c r="L29" i="4"/>
  <c r="K29" i="4"/>
  <c r="G29" i="4"/>
  <c r="K28" i="4"/>
  <c r="L28" i="4" s="1"/>
  <c r="G28" i="4"/>
  <c r="J27" i="4"/>
  <c r="I27" i="4"/>
  <c r="H27" i="4"/>
  <c r="K27" i="4" s="1"/>
  <c r="F27" i="4"/>
  <c r="G27" i="4" s="1"/>
  <c r="E27" i="4"/>
  <c r="D27" i="4"/>
  <c r="C27" i="4"/>
  <c r="L26" i="4"/>
  <c r="K26" i="4"/>
  <c r="G26" i="4"/>
  <c r="K25" i="4"/>
  <c r="G25" i="4"/>
  <c r="K24" i="4"/>
  <c r="L24" i="4" s="1"/>
  <c r="G24" i="4"/>
  <c r="K23" i="4"/>
  <c r="L23" i="4" s="1"/>
  <c r="G23" i="4"/>
  <c r="K22" i="4"/>
  <c r="G22" i="4"/>
  <c r="L22" i="4" s="1"/>
  <c r="L21" i="4"/>
  <c r="J21" i="4"/>
  <c r="I21" i="4"/>
  <c r="H21" i="4"/>
  <c r="K21" i="4" s="1"/>
  <c r="G21" i="4"/>
  <c r="F21" i="4"/>
  <c r="E21" i="4"/>
  <c r="D21" i="4"/>
  <c r="C21" i="4"/>
  <c r="K20" i="4"/>
  <c r="G20" i="4"/>
  <c r="L19" i="4"/>
  <c r="K19" i="4"/>
  <c r="G19" i="4"/>
  <c r="K18" i="4"/>
  <c r="L18" i="4" s="1"/>
  <c r="G18" i="4"/>
  <c r="J17" i="4"/>
  <c r="K17" i="4" s="1"/>
  <c r="L17" i="4" s="1"/>
  <c r="I17" i="4"/>
  <c r="H17" i="4"/>
  <c r="F17" i="4"/>
  <c r="E17" i="4"/>
  <c r="G17" i="4" s="1"/>
  <c r="D17" i="4"/>
  <c r="C17" i="4"/>
  <c r="L16" i="4"/>
  <c r="K16" i="4"/>
  <c r="G16" i="4"/>
  <c r="K15" i="4"/>
  <c r="L15" i="4" s="1"/>
  <c r="G15" i="4"/>
  <c r="K14" i="4"/>
  <c r="L14" i="4" s="1"/>
  <c r="G14" i="4"/>
  <c r="L13" i="4"/>
  <c r="K13" i="4"/>
  <c r="G13" i="4"/>
  <c r="L12" i="4"/>
  <c r="K12" i="4"/>
  <c r="G12" i="4"/>
  <c r="K11" i="4"/>
  <c r="L11" i="4" s="1"/>
  <c r="G11" i="4"/>
  <c r="K10" i="4"/>
  <c r="L10" i="4" s="1"/>
  <c r="G10" i="4"/>
  <c r="L9" i="4"/>
  <c r="K9" i="4"/>
  <c r="G9" i="4"/>
  <c r="L8" i="4"/>
  <c r="K8" i="4"/>
  <c r="G8" i="4"/>
  <c r="K7" i="4"/>
  <c r="L7" i="4" s="1"/>
  <c r="G7" i="4"/>
  <c r="K6" i="4"/>
  <c r="L6" i="4" s="1"/>
  <c r="G6" i="4"/>
  <c r="I40" i="3"/>
  <c r="H40" i="3"/>
  <c r="F40" i="3"/>
  <c r="E40" i="3"/>
  <c r="D40" i="3"/>
  <c r="C40" i="3"/>
  <c r="K38" i="3"/>
  <c r="G38" i="3"/>
  <c r="K37" i="3"/>
  <c r="G37" i="3"/>
  <c r="K36" i="3"/>
  <c r="G36" i="3"/>
  <c r="K35" i="3"/>
  <c r="G35" i="3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L27" i="3" s="1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J40" i="3"/>
  <c r="G20" i="3"/>
  <c r="K19" i="3"/>
  <c r="G19" i="3"/>
  <c r="K18" i="3"/>
  <c r="G18" i="3"/>
  <c r="K17" i="3"/>
  <c r="G17" i="3"/>
  <c r="K16" i="3"/>
  <c r="G16" i="3"/>
  <c r="K15" i="3"/>
  <c r="L15" i="3" s="1"/>
  <c r="G15" i="3"/>
  <c r="K14" i="3"/>
  <c r="G14" i="3"/>
  <c r="K13" i="3"/>
  <c r="G13" i="3"/>
  <c r="K12" i="3"/>
  <c r="G12" i="3"/>
  <c r="L12" i="3" s="1"/>
  <c r="K11" i="3"/>
  <c r="L11" i="3" s="1"/>
  <c r="G11" i="3"/>
  <c r="K10" i="3"/>
  <c r="L10" i="3" s="1"/>
  <c r="G10" i="3"/>
  <c r="K9" i="3"/>
  <c r="G9" i="3"/>
  <c r="K8" i="3"/>
  <c r="G8" i="3"/>
  <c r="I145" i="2"/>
  <c r="F145" i="2"/>
  <c r="E145" i="2"/>
  <c r="K144" i="2"/>
  <c r="K39" i="3" s="1"/>
  <c r="J143" i="2"/>
  <c r="I143" i="2"/>
  <c r="H143" i="2"/>
  <c r="F143" i="2"/>
  <c r="E143" i="2"/>
  <c r="D143" i="2"/>
  <c r="C143" i="2"/>
  <c r="K142" i="2"/>
  <c r="G142" i="2"/>
  <c r="K141" i="2"/>
  <c r="G141" i="2"/>
  <c r="K140" i="2"/>
  <c r="G140" i="2"/>
  <c r="K139" i="2"/>
  <c r="G139" i="2"/>
  <c r="K138" i="2"/>
  <c r="G138" i="2"/>
  <c r="K137" i="2"/>
  <c r="K136" i="2"/>
  <c r="G136" i="2"/>
  <c r="K135" i="2"/>
  <c r="G135" i="2"/>
  <c r="K134" i="2"/>
  <c r="G134" i="2"/>
  <c r="K133" i="2"/>
  <c r="G133" i="2"/>
  <c r="K132" i="2"/>
  <c r="G132" i="2"/>
  <c r="K131" i="2"/>
  <c r="G131" i="2"/>
  <c r="K130" i="2"/>
  <c r="G130" i="2"/>
  <c r="K129" i="2"/>
  <c r="G129" i="2"/>
  <c r="K128" i="2"/>
  <c r="G128" i="2"/>
  <c r="K127" i="2"/>
  <c r="K143" i="2" s="1"/>
  <c r="G127" i="2"/>
  <c r="K126" i="2"/>
  <c r="G126" i="2"/>
  <c r="G143" i="2" s="1"/>
  <c r="K125" i="2"/>
  <c r="G125" i="2"/>
  <c r="K124" i="2"/>
  <c r="G124" i="2"/>
  <c r="F123" i="2"/>
  <c r="J122" i="2"/>
  <c r="I122" i="2"/>
  <c r="I123" i="2" s="1"/>
  <c r="H122" i="2"/>
  <c r="F122" i="2"/>
  <c r="E122" i="2"/>
  <c r="E123" i="2" s="1"/>
  <c r="D122" i="2"/>
  <c r="C122" i="2"/>
  <c r="K121" i="2"/>
  <c r="G121" i="2"/>
  <c r="K120" i="2"/>
  <c r="G120" i="2"/>
  <c r="K119" i="2"/>
  <c r="G119" i="2"/>
  <c r="K118" i="2"/>
  <c r="G118" i="2"/>
  <c r="K117" i="2"/>
  <c r="G117" i="2"/>
  <c r="K116" i="2"/>
  <c r="G116" i="2"/>
  <c r="K115" i="2"/>
  <c r="G115" i="2"/>
  <c r="K114" i="2"/>
  <c r="G114" i="2"/>
  <c r="K113" i="2"/>
  <c r="G113" i="2"/>
  <c r="K112" i="2"/>
  <c r="G112" i="2"/>
  <c r="K111" i="2"/>
  <c r="G111" i="2"/>
  <c r="K110" i="2"/>
  <c r="G110" i="2"/>
  <c r="K109" i="2"/>
  <c r="G109" i="2"/>
  <c r="K108" i="2"/>
  <c r="G108" i="2"/>
  <c r="K107" i="2"/>
  <c r="G107" i="2"/>
  <c r="K106" i="2"/>
  <c r="G106" i="2"/>
  <c r="K105" i="2"/>
  <c r="G105" i="2"/>
  <c r="J104" i="2"/>
  <c r="I104" i="2"/>
  <c r="H104" i="2"/>
  <c r="G104" i="2"/>
  <c r="F104" i="2"/>
  <c r="E104" i="2"/>
  <c r="D104" i="2"/>
  <c r="C104" i="2"/>
  <c r="K103" i="2"/>
  <c r="G103" i="2"/>
  <c r="K102" i="2"/>
  <c r="G102" i="2"/>
  <c r="K101" i="2"/>
  <c r="G101" i="2"/>
  <c r="K100" i="2"/>
  <c r="G100" i="2"/>
  <c r="K99" i="2"/>
  <c r="G99" i="2"/>
  <c r="K98" i="2"/>
  <c r="G98" i="2"/>
  <c r="K97" i="2"/>
  <c r="G97" i="2"/>
  <c r="K96" i="2"/>
  <c r="G96" i="2"/>
  <c r="K95" i="2"/>
  <c r="G95" i="2"/>
  <c r="K94" i="2"/>
  <c r="G94" i="2"/>
  <c r="K93" i="2"/>
  <c r="G93" i="2"/>
  <c r="K92" i="2"/>
  <c r="J92" i="2"/>
  <c r="I92" i="2"/>
  <c r="H92" i="2"/>
  <c r="F92" i="2"/>
  <c r="E92" i="2"/>
  <c r="D92" i="2"/>
  <c r="C92" i="2"/>
  <c r="K91" i="2"/>
  <c r="G91" i="2"/>
  <c r="K90" i="2"/>
  <c r="G90" i="2"/>
  <c r="K89" i="2"/>
  <c r="G89" i="2"/>
  <c r="K88" i="2"/>
  <c r="G88" i="2"/>
  <c r="K87" i="2"/>
  <c r="G87" i="2"/>
  <c r="K86" i="2"/>
  <c r="G86" i="2"/>
  <c r="K85" i="2"/>
  <c r="G85" i="2"/>
  <c r="K84" i="2"/>
  <c r="G84" i="2"/>
  <c r="K83" i="2"/>
  <c r="G83" i="2"/>
  <c r="K82" i="2"/>
  <c r="G82" i="2"/>
  <c r="K81" i="2"/>
  <c r="G81" i="2"/>
  <c r="K80" i="2"/>
  <c r="G80" i="2"/>
  <c r="K79" i="2"/>
  <c r="G79" i="2"/>
  <c r="J78" i="2"/>
  <c r="I78" i="2"/>
  <c r="H78" i="2"/>
  <c r="F78" i="2"/>
  <c r="E78" i="2"/>
  <c r="D78" i="2"/>
  <c r="C78" i="2"/>
  <c r="G77" i="2"/>
  <c r="K76" i="2"/>
  <c r="G76" i="2"/>
  <c r="K75" i="2"/>
  <c r="K78" i="2" s="1"/>
  <c r="G75" i="2"/>
  <c r="G78" i="2" s="1"/>
  <c r="J74" i="2"/>
  <c r="I74" i="2"/>
  <c r="H74" i="2"/>
  <c r="F74" i="2"/>
  <c r="E74" i="2"/>
  <c r="D74" i="2"/>
  <c r="C74" i="2"/>
  <c r="K73" i="2"/>
  <c r="G73" i="2"/>
  <c r="K72" i="2"/>
  <c r="G72" i="2"/>
  <c r="K71" i="2"/>
  <c r="K74" i="2" s="1"/>
  <c r="G71" i="2"/>
  <c r="G74" i="2" s="1"/>
  <c r="J70" i="2"/>
  <c r="I70" i="2"/>
  <c r="H70" i="2"/>
  <c r="F70" i="2"/>
  <c r="E70" i="2"/>
  <c r="D70" i="2"/>
  <c r="C70" i="2"/>
  <c r="K69" i="2"/>
  <c r="G69" i="2"/>
  <c r="K68" i="2"/>
  <c r="G68" i="2"/>
  <c r="K67" i="2"/>
  <c r="G67" i="2"/>
  <c r="K66" i="2"/>
  <c r="L66" i="2" s="1"/>
  <c r="G66" i="2"/>
  <c r="K65" i="2"/>
  <c r="L65" i="2" s="1"/>
  <c r="G65" i="2"/>
  <c r="K64" i="2"/>
  <c r="G64" i="2"/>
  <c r="K63" i="2"/>
  <c r="G63" i="2"/>
  <c r="L62" i="2"/>
  <c r="K62" i="2"/>
  <c r="G62" i="2"/>
  <c r="K61" i="2"/>
  <c r="L61" i="2" s="1"/>
  <c r="G61" i="2"/>
  <c r="K60" i="2"/>
  <c r="L60" i="2" s="1"/>
  <c r="G60" i="2"/>
  <c r="K59" i="2"/>
  <c r="G59" i="2"/>
  <c r="K58" i="2"/>
  <c r="L58" i="2" s="1"/>
  <c r="G58" i="2"/>
  <c r="K57" i="2"/>
  <c r="L57" i="2" s="1"/>
  <c r="G57" i="2"/>
  <c r="K56" i="2"/>
  <c r="L56" i="2" s="1"/>
  <c r="G56" i="2"/>
  <c r="K55" i="2"/>
  <c r="L55" i="2" s="1"/>
  <c r="G55" i="2"/>
  <c r="K54" i="2"/>
  <c r="G54" i="2"/>
  <c r="K53" i="2"/>
  <c r="L53" i="2" s="1"/>
  <c r="G53" i="2"/>
  <c r="K52" i="2"/>
  <c r="G52" i="2"/>
  <c r="K51" i="2"/>
  <c r="L51" i="2" s="1"/>
  <c r="G51" i="2"/>
  <c r="K50" i="2"/>
  <c r="G50" i="2"/>
  <c r="L50" i="2" s="1"/>
  <c r="K49" i="2"/>
  <c r="L49" i="2" s="1"/>
  <c r="G49" i="2"/>
  <c r="K48" i="2"/>
  <c r="G48" i="2"/>
  <c r="K47" i="2"/>
  <c r="G47" i="2"/>
  <c r="L46" i="2"/>
  <c r="K46" i="2"/>
  <c r="G46" i="2"/>
  <c r="K45" i="2"/>
  <c r="L45" i="2" s="1"/>
  <c r="G45" i="2"/>
  <c r="K44" i="2"/>
  <c r="G44" i="2"/>
  <c r="K43" i="2"/>
  <c r="G43" i="2"/>
  <c r="L42" i="2"/>
  <c r="K42" i="2"/>
  <c r="G42" i="2"/>
  <c r="L41" i="2"/>
  <c r="K41" i="2"/>
  <c r="G41" i="2"/>
  <c r="K40" i="2"/>
  <c r="G40" i="2"/>
  <c r="K39" i="2"/>
  <c r="G39" i="2"/>
  <c r="K38" i="2"/>
  <c r="L38" i="2" s="1"/>
  <c r="G38" i="2"/>
  <c r="K37" i="2"/>
  <c r="L37" i="2" s="1"/>
  <c r="G37" i="2"/>
  <c r="K36" i="2"/>
  <c r="L36" i="2" s="1"/>
  <c r="G36" i="2"/>
  <c r="K35" i="2"/>
  <c r="G35" i="2"/>
  <c r="K34" i="2"/>
  <c r="G34" i="2"/>
  <c r="I33" i="2"/>
  <c r="H33" i="2"/>
  <c r="F33" i="2"/>
  <c r="E33" i="2"/>
  <c r="D33" i="2"/>
  <c r="C33" i="2"/>
  <c r="K32" i="2"/>
  <c r="G32" i="2"/>
  <c r="L31" i="2"/>
  <c r="K31" i="2"/>
  <c r="G31" i="2"/>
  <c r="K30" i="2"/>
  <c r="L30" i="2" s="1"/>
  <c r="G30" i="2"/>
  <c r="K29" i="2"/>
  <c r="G29" i="2"/>
  <c r="G28" i="2"/>
  <c r="K27" i="2"/>
  <c r="G27" i="2"/>
  <c r="K26" i="2"/>
  <c r="G26" i="2"/>
  <c r="L26" i="2" s="1"/>
  <c r="K25" i="2"/>
  <c r="G25" i="2"/>
  <c r="K24" i="2"/>
  <c r="L24" i="2" s="1"/>
  <c r="G24" i="2"/>
  <c r="K23" i="2"/>
  <c r="G23" i="2"/>
  <c r="L22" i="2"/>
  <c r="K22" i="2"/>
  <c r="G22" i="2"/>
  <c r="K21" i="2"/>
  <c r="G21" i="2"/>
  <c r="K20" i="2"/>
  <c r="L20" i="2" s="1"/>
  <c r="G20" i="2"/>
  <c r="L19" i="2"/>
  <c r="K19" i="2"/>
  <c r="G19" i="2"/>
  <c r="K18" i="2"/>
  <c r="L18" i="2" s="1"/>
  <c r="G18" i="2"/>
  <c r="L17" i="2"/>
  <c r="K17" i="2"/>
  <c r="G17" i="2"/>
  <c r="K16" i="2"/>
  <c r="L16" i="2" s="1"/>
  <c r="G16" i="2"/>
  <c r="L15" i="2"/>
  <c r="K15" i="2"/>
  <c r="G15" i="2"/>
  <c r="K14" i="2"/>
  <c r="L14" i="2" s="1"/>
  <c r="G14" i="2"/>
  <c r="K13" i="2"/>
  <c r="L13" i="2" s="1"/>
  <c r="G13" i="2"/>
  <c r="K12" i="2"/>
  <c r="L12" i="2" s="1"/>
  <c r="G12" i="2"/>
  <c r="L11" i="2"/>
  <c r="K11" i="2"/>
  <c r="G11" i="2"/>
  <c r="K10" i="2"/>
  <c r="L10" i="2" s="1"/>
  <c r="G10" i="2"/>
  <c r="K9" i="2"/>
  <c r="G9" i="2"/>
  <c r="K8" i="2"/>
  <c r="L8" i="2" s="1"/>
  <c r="G8" i="2"/>
  <c r="L7" i="2"/>
  <c r="K7" i="2"/>
  <c r="G7" i="2"/>
  <c r="E287" i="1"/>
  <c r="C286" i="1"/>
  <c r="D285" i="1"/>
  <c r="D287" i="1" s="1"/>
  <c r="C284" i="1"/>
  <c r="C283" i="1"/>
  <c r="C282" i="1"/>
  <c r="C281" i="1"/>
  <c r="E255" i="1"/>
  <c r="F252" i="1"/>
  <c r="E249" i="1"/>
  <c r="G248" i="1"/>
  <c r="E244" i="1"/>
  <c r="E246" i="1" s="1"/>
  <c r="E250" i="1" s="1"/>
  <c r="E243" i="1"/>
  <c r="G241" i="1"/>
  <c r="E226" i="1"/>
  <c r="C226" i="1"/>
  <c r="E224" i="1"/>
  <c r="D224" i="1"/>
  <c r="C224" i="1"/>
  <c r="E221" i="1"/>
  <c r="C221" i="1"/>
  <c r="G216" i="1"/>
  <c r="D216" i="1"/>
  <c r="G215" i="1"/>
  <c r="D215" i="1"/>
  <c r="G214" i="1"/>
  <c r="D214" i="1"/>
  <c r="F213" i="1"/>
  <c r="E213" i="1"/>
  <c r="C213" i="1"/>
  <c r="F212" i="1"/>
  <c r="F211" i="1" s="1"/>
  <c r="D212" i="1"/>
  <c r="D211" i="1" s="1"/>
  <c r="E211" i="1"/>
  <c r="C211" i="1"/>
  <c r="C197" i="1" s="1"/>
  <c r="C196" i="1" s="1"/>
  <c r="G210" i="1"/>
  <c r="D210" i="1"/>
  <c r="D209" i="1" s="1"/>
  <c r="F209" i="1"/>
  <c r="E209" i="1"/>
  <c r="C209" i="1"/>
  <c r="G208" i="1"/>
  <c r="D208" i="1"/>
  <c r="G207" i="1"/>
  <c r="D207" i="1"/>
  <c r="H207" i="1" s="1"/>
  <c r="G206" i="1"/>
  <c r="D206" i="1"/>
  <c r="G205" i="1"/>
  <c r="D205" i="1"/>
  <c r="G204" i="1"/>
  <c r="D204" i="1"/>
  <c r="G203" i="1"/>
  <c r="D203" i="1"/>
  <c r="G202" i="1"/>
  <c r="D202" i="1"/>
  <c r="H202" i="1" s="1"/>
  <c r="G201" i="1"/>
  <c r="H201" i="1" s="1"/>
  <c r="D201" i="1"/>
  <c r="G200" i="1"/>
  <c r="D200" i="1"/>
  <c r="G199" i="1"/>
  <c r="G198" i="1" s="1"/>
  <c r="D199" i="1"/>
  <c r="F198" i="1"/>
  <c r="E198" i="1"/>
  <c r="C198" i="1"/>
  <c r="F197" i="1"/>
  <c r="F196" i="1"/>
  <c r="F194" i="1"/>
  <c r="D194" i="1"/>
  <c r="F193" i="1"/>
  <c r="G193" i="1" s="1"/>
  <c r="D193" i="1"/>
  <c r="G192" i="1"/>
  <c r="D192" i="1"/>
  <c r="G191" i="1"/>
  <c r="D191" i="1"/>
  <c r="E190" i="1"/>
  <c r="C190" i="1"/>
  <c r="G189" i="1"/>
  <c r="D189" i="1"/>
  <c r="H189" i="1" s="1"/>
  <c r="G188" i="1"/>
  <c r="D188" i="1"/>
  <c r="F187" i="1"/>
  <c r="G187" i="1" s="1"/>
  <c r="D187" i="1"/>
  <c r="E186" i="1"/>
  <c r="C186" i="1"/>
  <c r="F185" i="1"/>
  <c r="G185" i="1" s="1"/>
  <c r="D185" i="1"/>
  <c r="G184" i="1"/>
  <c r="D184" i="1"/>
  <c r="F183" i="1"/>
  <c r="E183" i="1"/>
  <c r="D183" i="1"/>
  <c r="E182" i="1"/>
  <c r="G182" i="1" s="1"/>
  <c r="D182" i="1"/>
  <c r="G181" i="1"/>
  <c r="D181" i="1"/>
  <c r="G180" i="1"/>
  <c r="D180" i="1"/>
  <c r="G179" i="1"/>
  <c r="D179" i="1"/>
  <c r="H179" i="1" s="1"/>
  <c r="G178" i="1"/>
  <c r="D178" i="1"/>
  <c r="G177" i="1"/>
  <c r="D177" i="1"/>
  <c r="F176" i="1"/>
  <c r="C176" i="1"/>
  <c r="G175" i="1"/>
  <c r="D175" i="1"/>
  <c r="G174" i="1"/>
  <c r="D174" i="1"/>
  <c r="G173" i="1"/>
  <c r="D173" i="1"/>
  <c r="E172" i="1"/>
  <c r="E166" i="1" s="1"/>
  <c r="D172" i="1"/>
  <c r="G171" i="1"/>
  <c r="D171" i="1"/>
  <c r="G170" i="1"/>
  <c r="D170" i="1"/>
  <c r="G169" i="1"/>
  <c r="D169" i="1"/>
  <c r="G168" i="1"/>
  <c r="D168" i="1"/>
  <c r="G167" i="1"/>
  <c r="D167" i="1"/>
  <c r="F166" i="1"/>
  <c r="C166" i="1"/>
  <c r="F165" i="1"/>
  <c r="G165" i="1" s="1"/>
  <c r="D165" i="1"/>
  <c r="G164" i="1"/>
  <c r="D164" i="1"/>
  <c r="F163" i="1"/>
  <c r="G163" i="1" s="1"/>
  <c r="D163" i="1"/>
  <c r="F162" i="1"/>
  <c r="D162" i="1"/>
  <c r="E161" i="1"/>
  <c r="C161" i="1"/>
  <c r="F160" i="1"/>
  <c r="G160" i="1" s="1"/>
  <c r="D160" i="1"/>
  <c r="F159" i="1"/>
  <c r="E159" i="1"/>
  <c r="D159" i="1"/>
  <c r="H158" i="1"/>
  <c r="G158" i="1"/>
  <c r="D158" i="1"/>
  <c r="F157" i="1"/>
  <c r="D157" i="1"/>
  <c r="C156" i="1"/>
  <c r="G155" i="1"/>
  <c r="D155" i="1"/>
  <c r="G154" i="1"/>
  <c r="D154" i="1"/>
  <c r="F153" i="1"/>
  <c r="G153" i="1" s="1"/>
  <c r="D153" i="1"/>
  <c r="F152" i="1"/>
  <c r="G152" i="1" s="1"/>
  <c r="H152" i="1" s="1"/>
  <c r="D152" i="1"/>
  <c r="G151" i="1"/>
  <c r="D151" i="1"/>
  <c r="G150" i="1"/>
  <c r="D150" i="1"/>
  <c r="F149" i="1"/>
  <c r="G149" i="1" s="1"/>
  <c r="D149" i="1"/>
  <c r="F148" i="1"/>
  <c r="E148" i="1"/>
  <c r="G148" i="1" s="1"/>
  <c r="D148" i="1"/>
  <c r="E147" i="1"/>
  <c r="G147" i="1" s="1"/>
  <c r="D147" i="1"/>
  <c r="G146" i="1"/>
  <c r="D146" i="1"/>
  <c r="G145" i="1"/>
  <c r="H145" i="1" s="1"/>
  <c r="D145" i="1"/>
  <c r="G144" i="1"/>
  <c r="D144" i="1"/>
  <c r="G143" i="1"/>
  <c r="D143" i="1"/>
  <c r="G142" i="1"/>
  <c r="D142" i="1"/>
  <c r="H141" i="1"/>
  <c r="G141" i="1"/>
  <c r="D141" i="1"/>
  <c r="G140" i="1"/>
  <c r="D140" i="1"/>
  <c r="G139" i="1"/>
  <c r="D139" i="1"/>
  <c r="G138" i="1"/>
  <c r="D138" i="1"/>
  <c r="G137" i="1"/>
  <c r="D137" i="1"/>
  <c r="H137" i="1" s="1"/>
  <c r="G136" i="1"/>
  <c r="D136" i="1"/>
  <c r="G135" i="1"/>
  <c r="D135" i="1"/>
  <c r="G134" i="1"/>
  <c r="H134" i="1" s="1"/>
  <c r="D134" i="1"/>
  <c r="G133" i="1"/>
  <c r="H133" i="1" s="1"/>
  <c r="D133" i="1"/>
  <c r="G132" i="1"/>
  <c r="D132" i="1"/>
  <c r="G131" i="1"/>
  <c r="D131" i="1"/>
  <c r="G130" i="1"/>
  <c r="D130" i="1"/>
  <c r="G129" i="1"/>
  <c r="D129" i="1"/>
  <c r="G128" i="1"/>
  <c r="H128" i="1" s="1"/>
  <c r="D128" i="1"/>
  <c r="G127" i="1"/>
  <c r="D127" i="1"/>
  <c r="G126" i="1"/>
  <c r="D126" i="1"/>
  <c r="G125" i="1"/>
  <c r="D125" i="1"/>
  <c r="G124" i="1"/>
  <c r="D124" i="1"/>
  <c r="G123" i="1"/>
  <c r="H123" i="1" s="1"/>
  <c r="D123" i="1"/>
  <c r="G122" i="1"/>
  <c r="D122" i="1"/>
  <c r="H122" i="1" s="1"/>
  <c r="G121" i="1"/>
  <c r="D121" i="1"/>
  <c r="G120" i="1"/>
  <c r="D120" i="1"/>
  <c r="G119" i="1"/>
  <c r="D119" i="1"/>
  <c r="F118" i="1"/>
  <c r="G118" i="1" s="1"/>
  <c r="D118" i="1"/>
  <c r="F117" i="1"/>
  <c r="G117" i="1" s="1"/>
  <c r="D117" i="1"/>
  <c r="G116" i="1"/>
  <c r="D116" i="1"/>
  <c r="G115" i="1"/>
  <c r="D115" i="1"/>
  <c r="G114" i="1"/>
  <c r="D114" i="1"/>
  <c r="F113" i="1"/>
  <c r="G113" i="1" s="1"/>
  <c r="D113" i="1"/>
  <c r="G112" i="1"/>
  <c r="D112" i="1"/>
  <c r="G111" i="1"/>
  <c r="D111" i="1"/>
  <c r="F110" i="1"/>
  <c r="E110" i="1"/>
  <c r="D110" i="1"/>
  <c r="C109" i="1"/>
  <c r="F107" i="1"/>
  <c r="E107" i="1"/>
  <c r="G107" i="1" s="1"/>
  <c r="D107" i="1"/>
  <c r="G106" i="1"/>
  <c r="D106" i="1"/>
  <c r="G105" i="1"/>
  <c r="D105" i="1"/>
  <c r="G104" i="1"/>
  <c r="H104" i="1" s="1"/>
  <c r="D104" i="1"/>
  <c r="G103" i="1"/>
  <c r="H103" i="1" s="1"/>
  <c r="D103" i="1"/>
  <c r="F102" i="1"/>
  <c r="E102" i="1"/>
  <c r="D102" i="1"/>
  <c r="G101" i="1"/>
  <c r="H101" i="1" s="1"/>
  <c r="D101" i="1"/>
  <c r="F100" i="1"/>
  <c r="G100" i="1" s="1"/>
  <c r="D100" i="1"/>
  <c r="C99" i="1"/>
  <c r="F97" i="1"/>
  <c r="E97" i="1"/>
  <c r="D97" i="1"/>
  <c r="F96" i="1"/>
  <c r="G96" i="1" s="1"/>
  <c r="E96" i="1"/>
  <c r="D96" i="1"/>
  <c r="F95" i="1"/>
  <c r="G95" i="1" s="1"/>
  <c r="D95" i="1"/>
  <c r="G94" i="1"/>
  <c r="D94" i="1"/>
  <c r="G93" i="1"/>
  <c r="D93" i="1"/>
  <c r="F92" i="1"/>
  <c r="D92" i="1"/>
  <c r="G91" i="1"/>
  <c r="D91" i="1"/>
  <c r="H90" i="1"/>
  <c r="G90" i="1"/>
  <c r="D90" i="1"/>
  <c r="C89" i="1"/>
  <c r="C84" i="1" s="1"/>
  <c r="G88" i="1"/>
  <c r="H88" i="1" s="1"/>
  <c r="D88" i="1"/>
  <c r="G87" i="1"/>
  <c r="H87" i="1" s="1"/>
  <c r="D87" i="1"/>
  <c r="G86" i="1"/>
  <c r="D86" i="1"/>
  <c r="G85" i="1"/>
  <c r="D85" i="1"/>
  <c r="G82" i="1"/>
  <c r="D82" i="1"/>
  <c r="F81" i="1"/>
  <c r="F77" i="1" s="1"/>
  <c r="F76" i="1" s="1"/>
  <c r="E81" i="1"/>
  <c r="E77" i="1" s="1"/>
  <c r="E76" i="1" s="1"/>
  <c r="D81" i="1"/>
  <c r="G80" i="1"/>
  <c r="D80" i="1"/>
  <c r="G79" i="1"/>
  <c r="D79" i="1"/>
  <c r="G78" i="1"/>
  <c r="D78" i="1"/>
  <c r="C77" i="1"/>
  <c r="C76" i="1" s="1"/>
  <c r="G75" i="1"/>
  <c r="D75" i="1"/>
  <c r="F74" i="1"/>
  <c r="F73" i="1" s="1"/>
  <c r="D74" i="1"/>
  <c r="E73" i="1"/>
  <c r="D73" i="1"/>
  <c r="C73" i="1"/>
  <c r="G72" i="1"/>
  <c r="D72" i="1"/>
  <c r="G71" i="1"/>
  <c r="G70" i="1"/>
  <c r="D70" i="1"/>
  <c r="G69" i="1"/>
  <c r="D69" i="1"/>
  <c r="F68" i="1"/>
  <c r="F62" i="1" s="1"/>
  <c r="E68" i="1"/>
  <c r="C68" i="1"/>
  <c r="G67" i="1"/>
  <c r="D67" i="1"/>
  <c r="H66" i="1"/>
  <c r="G66" i="1"/>
  <c r="D66" i="1"/>
  <c r="D226" i="1" s="1"/>
  <c r="G65" i="1"/>
  <c r="D65" i="1"/>
  <c r="G64" i="1"/>
  <c r="D64" i="1"/>
  <c r="F63" i="1"/>
  <c r="E63" i="1"/>
  <c r="E62" i="1" s="1"/>
  <c r="C63" i="1"/>
  <c r="C62" i="1"/>
  <c r="G60" i="1"/>
  <c r="D60" i="1"/>
  <c r="G59" i="1"/>
  <c r="D59" i="1"/>
  <c r="G58" i="1"/>
  <c r="D58" i="1"/>
  <c r="G57" i="1"/>
  <c r="D57" i="1"/>
  <c r="G56" i="1"/>
  <c r="D56" i="1"/>
  <c r="F55" i="1"/>
  <c r="E55" i="1"/>
  <c r="E54" i="1" s="1"/>
  <c r="C55" i="1"/>
  <c r="C54" i="1" s="1"/>
  <c r="F54" i="1"/>
  <c r="G53" i="1"/>
  <c r="H53" i="1" s="1"/>
  <c r="D53" i="1"/>
  <c r="G52" i="1"/>
  <c r="G51" i="1"/>
  <c r="D51" i="1"/>
  <c r="E50" i="1"/>
  <c r="D50" i="1"/>
  <c r="F49" i="1"/>
  <c r="D49" i="1"/>
  <c r="C49" i="1"/>
  <c r="G48" i="1"/>
  <c r="D48" i="1"/>
  <c r="E47" i="1"/>
  <c r="G47" i="1" s="1"/>
  <c r="D47" i="1"/>
  <c r="E46" i="1"/>
  <c r="G46" i="1" s="1"/>
  <c r="D46" i="1"/>
  <c r="F45" i="1"/>
  <c r="C45" i="1"/>
  <c r="G44" i="1"/>
  <c r="D44" i="1"/>
  <c r="E43" i="1"/>
  <c r="G43" i="1" s="1"/>
  <c r="D43" i="1"/>
  <c r="E42" i="1"/>
  <c r="D42" i="1"/>
  <c r="G41" i="1"/>
  <c r="D41" i="1"/>
  <c r="F40" i="1"/>
  <c r="C40" i="1"/>
  <c r="D40" i="1" s="1"/>
  <c r="G39" i="1"/>
  <c r="D39" i="1"/>
  <c r="G38" i="1"/>
  <c r="H38" i="1" s="1"/>
  <c r="D38" i="1"/>
  <c r="G37" i="1"/>
  <c r="D37" i="1"/>
  <c r="F36" i="1"/>
  <c r="E36" i="1"/>
  <c r="G36" i="1" s="1"/>
  <c r="C36" i="1"/>
  <c r="G35" i="1"/>
  <c r="D35" i="1"/>
  <c r="E34" i="1"/>
  <c r="G34" i="1" s="1"/>
  <c r="D34" i="1"/>
  <c r="E33" i="1"/>
  <c r="G33" i="1" s="1"/>
  <c r="D33" i="1"/>
  <c r="F32" i="1"/>
  <c r="F27" i="1" s="1"/>
  <c r="C32" i="1"/>
  <c r="G31" i="1"/>
  <c r="D31" i="1"/>
  <c r="D29" i="1" s="1"/>
  <c r="D28" i="1" s="1"/>
  <c r="E30" i="1"/>
  <c r="F29" i="1"/>
  <c r="F28" i="1" s="1"/>
  <c r="C29" i="1"/>
  <c r="C28" i="1"/>
  <c r="G26" i="1"/>
  <c r="D26" i="1"/>
  <c r="G25" i="1"/>
  <c r="D25" i="1"/>
  <c r="F24" i="1"/>
  <c r="F21" i="1" s="1"/>
  <c r="F20" i="1" s="1"/>
  <c r="F17" i="1" s="1"/>
  <c r="F12" i="1" s="1"/>
  <c r="C24" i="1"/>
  <c r="D24" i="1" s="1"/>
  <c r="G23" i="1"/>
  <c r="D23" i="1"/>
  <c r="G22" i="1"/>
  <c r="D22" i="1"/>
  <c r="E21" i="1"/>
  <c r="C21" i="1"/>
  <c r="E20" i="1"/>
  <c r="E19" i="1"/>
  <c r="G19" i="1" s="1"/>
  <c r="D19" i="1"/>
  <c r="E18" i="1"/>
  <c r="E17" i="1" s="1"/>
  <c r="D18" i="1"/>
  <c r="G16" i="1"/>
  <c r="H16" i="1" s="1"/>
  <c r="D16" i="1"/>
  <c r="E15" i="1"/>
  <c r="G15" i="1" s="1"/>
  <c r="D15" i="1"/>
  <c r="D14" i="1" s="1"/>
  <c r="G14" i="1"/>
  <c r="F14" i="1"/>
  <c r="E14" i="1"/>
  <c r="C14" i="1"/>
  <c r="L23" i="3" l="1"/>
  <c r="L13" i="3"/>
  <c r="L19" i="3"/>
  <c r="L28" i="3"/>
  <c r="L22" i="3"/>
  <c r="L35" i="3"/>
  <c r="L32" i="3"/>
  <c r="L14" i="3"/>
  <c r="L31" i="3"/>
  <c r="L37" i="3"/>
  <c r="L36" i="3"/>
  <c r="L16" i="3"/>
  <c r="L8" i="3"/>
  <c r="L18" i="3"/>
  <c r="G40" i="3"/>
  <c r="H131" i="1"/>
  <c r="H193" i="1"/>
  <c r="D213" i="1"/>
  <c r="H132" i="1"/>
  <c r="D55" i="1"/>
  <c r="D54" i="1" s="1"/>
  <c r="E61" i="1"/>
  <c r="D99" i="1"/>
  <c r="H138" i="1"/>
  <c r="D156" i="1"/>
  <c r="E235" i="1"/>
  <c r="H182" i="1"/>
  <c r="H200" i="1"/>
  <c r="E109" i="1"/>
  <c r="H184" i="1"/>
  <c r="D77" i="1"/>
  <c r="D76" i="1" s="1"/>
  <c r="H147" i="1"/>
  <c r="H187" i="1"/>
  <c r="C61" i="1"/>
  <c r="D186" i="1"/>
  <c r="D166" i="1"/>
  <c r="D36" i="1"/>
  <c r="H36" i="1" s="1"/>
  <c r="E40" i="1"/>
  <c r="G40" i="1" s="1"/>
  <c r="E99" i="1"/>
  <c r="F186" i="1"/>
  <c r="C285" i="1"/>
  <c r="H165" i="1"/>
  <c r="K20" i="3"/>
  <c r="K40" i="3" s="1"/>
  <c r="O30" i="5"/>
  <c r="P30" i="5" s="1"/>
  <c r="N43" i="6"/>
  <c r="N44" i="6" s="1"/>
  <c r="J43" i="5"/>
  <c r="K97" i="4"/>
  <c r="K99" i="4" s="1"/>
  <c r="L99" i="4" s="1"/>
  <c r="F61" i="1"/>
  <c r="G172" i="1"/>
  <c r="H172" i="1" s="1"/>
  <c r="E176" i="1"/>
  <c r="E32" i="1"/>
  <c r="G32" i="1" s="1"/>
  <c r="I44" i="6"/>
  <c r="H44" i="6"/>
  <c r="C44" i="6"/>
  <c r="K44" i="6"/>
  <c r="J44" i="6"/>
  <c r="O43" i="6"/>
  <c r="O12" i="6"/>
  <c r="P13" i="5"/>
  <c r="P41" i="5"/>
  <c r="I43" i="5"/>
  <c r="P14" i="5"/>
  <c r="P10" i="5"/>
  <c r="P35" i="5"/>
  <c r="P28" i="5"/>
  <c r="H153" i="1"/>
  <c r="H100" i="1"/>
  <c r="H95" i="1"/>
  <c r="H47" i="1"/>
  <c r="L27" i="2"/>
  <c r="G122" i="2"/>
  <c r="H34" i="1"/>
  <c r="D221" i="1"/>
  <c r="D63" i="1"/>
  <c r="H64" i="1"/>
  <c r="K70" i="2"/>
  <c r="L34" i="2"/>
  <c r="G18" i="1"/>
  <c r="G81" i="1"/>
  <c r="H25" i="1"/>
  <c r="G74" i="1"/>
  <c r="F156" i="1"/>
  <c r="G157" i="1"/>
  <c r="H15" i="1"/>
  <c r="D198" i="1"/>
  <c r="H199" i="1"/>
  <c r="H26" i="1"/>
  <c r="F89" i="1"/>
  <c r="F84" i="1" s="1"/>
  <c r="G102" i="1"/>
  <c r="G99" i="1" s="1"/>
  <c r="H160" i="1"/>
  <c r="D176" i="1"/>
  <c r="L63" i="2"/>
  <c r="G92" i="1"/>
  <c r="G33" i="2"/>
  <c r="H22" i="1"/>
  <c r="L23" i="2"/>
  <c r="F99" i="4"/>
  <c r="G97" i="4"/>
  <c r="G99" i="4" s="1"/>
  <c r="D109" i="1"/>
  <c r="L9" i="2"/>
  <c r="C27" i="1"/>
  <c r="H46" i="1"/>
  <c r="G45" i="1"/>
  <c r="H56" i="1"/>
  <c r="G55" i="1"/>
  <c r="H14" i="1"/>
  <c r="H125" i="1"/>
  <c r="H174" i="1"/>
  <c r="L84" i="4"/>
  <c r="H43" i="1"/>
  <c r="H148" i="1"/>
  <c r="L32" i="2"/>
  <c r="C20" i="1"/>
  <c r="C17" i="1" s="1"/>
  <c r="C12" i="1" s="1"/>
  <c r="D21" i="1"/>
  <c r="D20" i="1" s="1"/>
  <c r="D17" i="1" s="1"/>
  <c r="G194" i="1"/>
  <c r="F190" i="1"/>
  <c r="L68" i="2"/>
  <c r="E29" i="1"/>
  <c r="G30" i="1"/>
  <c r="H78" i="1"/>
  <c r="H86" i="1"/>
  <c r="H123" i="2"/>
  <c r="H145" i="2" s="1"/>
  <c r="H119" i="1"/>
  <c r="J33" i="2"/>
  <c r="J123" i="2" s="1"/>
  <c r="J145" i="2" s="1"/>
  <c r="L28" i="2"/>
  <c r="F99" i="1"/>
  <c r="D68" i="1"/>
  <c r="L24" i="3"/>
  <c r="G68" i="1"/>
  <c r="H69" i="1"/>
  <c r="H150" i="1"/>
  <c r="H185" i="1"/>
  <c r="L48" i="2"/>
  <c r="H113" i="1"/>
  <c r="G213" i="1"/>
  <c r="L43" i="2"/>
  <c r="L54" i="2"/>
  <c r="L94" i="4"/>
  <c r="H23" i="1"/>
  <c r="H40" i="1"/>
  <c r="F109" i="1"/>
  <c r="F108" i="1" s="1"/>
  <c r="H177" i="1"/>
  <c r="L51" i="4"/>
  <c r="L58" i="4"/>
  <c r="L90" i="4"/>
  <c r="G42" i="1"/>
  <c r="G110" i="1"/>
  <c r="H136" i="1"/>
  <c r="D161" i="1"/>
  <c r="G70" i="2"/>
  <c r="L39" i="2"/>
  <c r="L59" i="2"/>
  <c r="L30" i="3"/>
  <c r="L62" i="4"/>
  <c r="H180" i="1"/>
  <c r="H191" i="1"/>
  <c r="H206" i="1"/>
  <c r="L20" i="4"/>
  <c r="L40" i="4"/>
  <c r="L48" i="4"/>
  <c r="H79" i="1"/>
  <c r="H139" i="1"/>
  <c r="H155" i="1"/>
  <c r="H168" i="1"/>
  <c r="H175" i="1"/>
  <c r="G183" i="1"/>
  <c r="G212" i="1"/>
  <c r="C287" i="1"/>
  <c r="K104" i="2"/>
  <c r="I99" i="4"/>
  <c r="H19" i="1"/>
  <c r="D32" i="1"/>
  <c r="H57" i="1"/>
  <c r="H126" i="1"/>
  <c r="H142" i="1"/>
  <c r="H163" i="1"/>
  <c r="G186" i="1"/>
  <c r="H192" i="1"/>
  <c r="L17" i="3"/>
  <c r="K87" i="4"/>
  <c r="L87" i="4" s="1"/>
  <c r="J99" i="4"/>
  <c r="D89" i="1"/>
  <c r="D84" i="1" s="1"/>
  <c r="H107" i="1"/>
  <c r="H149" i="1"/>
  <c r="H216" i="1"/>
  <c r="L52" i="2"/>
  <c r="L38" i="3"/>
  <c r="L86" i="4"/>
  <c r="D99" i="4"/>
  <c r="D190" i="1"/>
  <c r="E197" i="1"/>
  <c r="E196" i="1" s="1"/>
  <c r="L44" i="2"/>
  <c r="L64" i="2"/>
  <c r="L25" i="3"/>
  <c r="L45" i="4"/>
  <c r="H60" i="1"/>
  <c r="H33" i="1"/>
  <c r="G50" i="1"/>
  <c r="E49" i="1"/>
  <c r="H203" i="1"/>
  <c r="G92" i="2"/>
  <c r="C123" i="2"/>
  <c r="C145" i="2" s="1"/>
  <c r="L27" i="4"/>
  <c r="G24" i="1"/>
  <c r="H75" i="1"/>
  <c r="H85" i="1"/>
  <c r="H96" i="1"/>
  <c r="H118" i="1"/>
  <c r="H121" i="1"/>
  <c r="H140" i="1"/>
  <c r="H143" i="1"/>
  <c r="H178" i="1"/>
  <c r="G209" i="1"/>
  <c r="H31" i="1"/>
  <c r="D45" i="1"/>
  <c r="H65" i="1"/>
  <c r="E45" i="1"/>
  <c r="G97" i="1"/>
  <c r="E89" i="1"/>
  <c r="E84" i="1" s="1"/>
  <c r="H124" i="1"/>
  <c r="H146" i="1"/>
  <c r="E156" i="1"/>
  <c r="E108" i="1" s="1"/>
  <c r="E98" i="1" s="1"/>
  <c r="G159" i="1"/>
  <c r="H204" i="1"/>
  <c r="H208" i="1"/>
  <c r="L47" i="2"/>
  <c r="L67" i="2"/>
  <c r="L33" i="3"/>
  <c r="L25" i="4"/>
  <c r="L82" i="4"/>
  <c r="L35" i="2"/>
  <c r="L26" i="3"/>
  <c r="H135" i="1"/>
  <c r="F161" i="1"/>
  <c r="L29" i="2"/>
  <c r="L9" i="3"/>
  <c r="L21" i="3"/>
  <c r="L41" i="4"/>
  <c r="L40" i="2"/>
  <c r="L65" i="4"/>
  <c r="H71" i="1"/>
  <c r="C108" i="1"/>
  <c r="C98" i="1" s="1"/>
  <c r="C83" i="1" s="1"/>
  <c r="H111" i="1"/>
  <c r="H117" i="1"/>
  <c r="H120" i="1"/>
  <c r="H144" i="1"/>
  <c r="G162" i="1"/>
  <c r="L25" i="2"/>
  <c r="D123" i="2"/>
  <c r="D145" i="2" s="1"/>
  <c r="E99" i="4"/>
  <c r="G63" i="1"/>
  <c r="H151" i="1"/>
  <c r="L29" i="3"/>
  <c r="L34" i="3"/>
  <c r="L37" i="4"/>
  <c r="L61" i="4"/>
  <c r="L66" i="4"/>
  <c r="L72" i="4"/>
  <c r="K122" i="2"/>
  <c r="L20" i="3" l="1"/>
  <c r="G166" i="1"/>
  <c r="D197" i="1"/>
  <c r="D196" i="1" s="1"/>
  <c r="L97" i="4"/>
  <c r="H32" i="1"/>
  <c r="L44" i="6"/>
  <c r="M44" i="6"/>
  <c r="O34" i="5"/>
  <c r="D27" i="1"/>
  <c r="D12" i="1" s="1"/>
  <c r="H24" i="1"/>
  <c r="H81" i="1"/>
  <c r="H166" i="1"/>
  <c r="D108" i="1"/>
  <c r="D98" i="1" s="1"/>
  <c r="D83" i="1" s="1"/>
  <c r="L40" i="3"/>
  <c r="F98" i="1"/>
  <c r="F83" i="1" s="1"/>
  <c r="H97" i="1"/>
  <c r="H213" i="1"/>
  <c r="G73" i="1"/>
  <c r="H74" i="1"/>
  <c r="H99" i="1"/>
  <c r="G161" i="1"/>
  <c r="H162" i="1"/>
  <c r="H159" i="1"/>
  <c r="H183" i="1"/>
  <c r="H42" i="1"/>
  <c r="G62" i="1"/>
  <c r="H63" i="1"/>
  <c r="C195" i="1"/>
  <c r="C11" i="1"/>
  <c r="C10" i="1" s="1"/>
  <c r="G156" i="1"/>
  <c r="H157" i="1"/>
  <c r="D62" i="1"/>
  <c r="D61" i="1" s="1"/>
  <c r="H186" i="1"/>
  <c r="H30" i="1"/>
  <c r="E28" i="1"/>
  <c r="G29" i="1"/>
  <c r="H50" i="1"/>
  <c r="G49" i="1"/>
  <c r="H92" i="1"/>
  <c r="G89" i="1"/>
  <c r="H55" i="1"/>
  <c r="G54" i="1"/>
  <c r="H18" i="1"/>
  <c r="H68" i="1"/>
  <c r="H194" i="1"/>
  <c r="G190" i="1"/>
  <c r="G197" i="1"/>
  <c r="G123" i="2"/>
  <c r="G145" i="2" s="1"/>
  <c r="K33" i="2"/>
  <c r="L33" i="2" s="1"/>
  <c r="E83" i="1"/>
  <c r="G211" i="1"/>
  <c r="H212" i="1"/>
  <c r="G109" i="1"/>
  <c r="H110" i="1"/>
  <c r="G176" i="1"/>
  <c r="G77" i="1"/>
  <c r="H45" i="1"/>
  <c r="G21" i="1"/>
  <c r="H102" i="1"/>
  <c r="H198" i="1"/>
  <c r="K123" i="2" l="1"/>
  <c r="L123" i="2" s="1"/>
  <c r="P34" i="5"/>
  <c r="O43" i="5"/>
  <c r="P43" i="5" s="1"/>
  <c r="D195" i="1"/>
  <c r="D11" i="1"/>
  <c r="D10" i="1" s="1"/>
  <c r="H77" i="1"/>
  <c r="G76" i="1"/>
  <c r="G61" i="1" s="1"/>
  <c r="H176" i="1"/>
  <c r="H161" i="1"/>
  <c r="K145" i="2"/>
  <c r="L145" i="2" s="1"/>
  <c r="H190" i="1"/>
  <c r="H54" i="1"/>
  <c r="H29" i="1"/>
  <c r="E27" i="1"/>
  <c r="E12" i="1" s="1"/>
  <c r="G28" i="1"/>
  <c r="H156" i="1"/>
  <c r="G196" i="1"/>
  <c r="H197" i="1"/>
  <c r="H49" i="1"/>
  <c r="H109" i="1"/>
  <c r="G108" i="1"/>
  <c r="H211" i="1"/>
  <c r="H89" i="1"/>
  <c r="G84" i="1"/>
  <c r="H62" i="1"/>
  <c r="H21" i="1"/>
  <c r="G20" i="1"/>
  <c r="H73" i="1"/>
  <c r="F195" i="1"/>
  <c r="F11" i="1"/>
  <c r="F10" i="1" s="1"/>
  <c r="H61" i="1" l="1"/>
  <c r="E258" i="1"/>
  <c r="E251" i="1"/>
  <c r="E252" i="1"/>
  <c r="H84" i="1"/>
  <c r="E195" i="1"/>
  <c r="E11" i="1"/>
  <c r="E10" i="1" s="1"/>
  <c r="H20" i="1"/>
  <c r="G17" i="1"/>
  <c r="H196" i="1"/>
  <c r="H76" i="1"/>
  <c r="H108" i="1"/>
  <c r="G98" i="1"/>
  <c r="G83" i="1" s="1"/>
  <c r="G27" i="1"/>
  <c r="H28" i="1"/>
  <c r="E247" i="1" l="1"/>
  <c r="E248" i="1" s="1"/>
  <c r="E253" i="1"/>
  <c r="E256" i="1" s="1"/>
  <c r="H83" i="1"/>
  <c r="H17" i="1"/>
  <c r="G12" i="1"/>
  <c r="H27" i="1"/>
  <c r="H98" i="1"/>
  <c r="G195" i="1" l="1"/>
  <c r="G11" i="1"/>
  <c r="H12" i="1"/>
  <c r="G10" i="1" l="1"/>
  <c r="H11" i="1"/>
  <c r="H195" i="1"/>
  <c r="E260" i="1" l="1"/>
  <c r="E261" i="1" s="1"/>
  <c r="H10" i="1"/>
</calcChain>
</file>

<file path=xl/comments1.xml><?xml version="1.0" encoding="utf-8"?>
<comments xmlns="http://schemas.openxmlformats.org/spreadsheetml/2006/main">
  <authors>
    <author>MF / DNOCP - Ivanisia Fonseca Fortes</author>
    <author>MF / DNOCP - Suzete Maria da Paz Teixeira</author>
  </authors>
  <commentList>
    <comment ref="D71" authorId="0" shapeId="0">
      <text>
        <r>
          <rPr>
            <b/>
            <sz val="9"/>
            <color indexed="81"/>
            <rFont val="Tahoma"/>
            <charset val="1"/>
          </rPr>
          <t>MF / DNOCP - Ivanisia Fonseca Fortes:</t>
        </r>
        <r>
          <rPr>
            <sz val="9"/>
            <color indexed="81"/>
            <rFont val="Tahoma"/>
            <charset val="1"/>
          </rPr>
          <t xml:space="preserve">
a diferença do Gap é somado no orçamento reprogramdo </t>
        </r>
      </text>
    </comment>
    <comment ref="C286" authorId="1" shapeId="0">
      <text>
        <r>
          <rPr>
            <b/>
            <sz val="9"/>
            <color indexed="81"/>
            <rFont val="Tahoma"/>
            <family val="2"/>
          </rPr>
          <t>MF / DNOCP - Suzete Maria da Paz Teixeira:</t>
        </r>
        <r>
          <rPr>
            <sz val="9"/>
            <color indexed="81"/>
            <rFont val="Tahoma"/>
            <family val="2"/>
          </rPr>
          <t xml:space="preserve">
este vamos aumentar no serviços simples por não constar do ablancete enviado. </t>
        </r>
      </text>
    </comment>
  </commentList>
</comments>
</file>

<file path=xl/sharedStrings.xml><?xml version="1.0" encoding="utf-8"?>
<sst xmlns="http://schemas.openxmlformats.org/spreadsheetml/2006/main" count="955" uniqueCount="823">
  <si>
    <t xml:space="preserve">Mapa I - Receitas Por Classificação Económica                            </t>
  </si>
  <si>
    <t>Orçamento Inicial (OI)</t>
  </si>
  <si>
    <t>Total Orçamento 
Reprogramado (ORP)</t>
  </si>
  <si>
    <t>Execução (EXE)</t>
  </si>
  <si>
    <t>Taxa de 
Execução (EXE/ORP)</t>
  </si>
  <si>
    <t>Administração
 Direta</t>
  </si>
  <si>
    <t>Fundos e Serviços Autónomos</t>
  </si>
  <si>
    <t>Total Geral</t>
  </si>
  <si>
    <t>Clas.Econ.</t>
  </si>
  <si>
    <t>Designação</t>
  </si>
  <si>
    <t>TOTAL GERAL</t>
  </si>
  <si>
    <t>01 - Receitas</t>
  </si>
  <si>
    <t>01.01</t>
  </si>
  <si>
    <t>Impostos</t>
  </si>
  <si>
    <t>01.01.01</t>
  </si>
  <si>
    <t>Impostos sobre o rendimento (IUR)</t>
  </si>
  <si>
    <t>01.01.01.01</t>
  </si>
  <si>
    <t>Pessoas singulares</t>
  </si>
  <si>
    <t>01.01.01.02</t>
  </si>
  <si>
    <t>Pessoas colectivas</t>
  </si>
  <si>
    <t>01.01.02</t>
  </si>
  <si>
    <t>Outros impostos directos</t>
  </si>
  <si>
    <t>01.01.02.01</t>
  </si>
  <si>
    <t>Tributo Especial Unificado</t>
  </si>
  <si>
    <t>01.01.02.02</t>
  </si>
  <si>
    <t>Taxa de Incêndio</t>
  </si>
  <si>
    <t>01.01.03</t>
  </si>
  <si>
    <t xml:space="preserve">Imposto sobre o Património </t>
  </si>
  <si>
    <t>01.01.03.01</t>
  </si>
  <si>
    <t>Imposto único sobre o património</t>
  </si>
  <si>
    <t>01.01.03.01.01</t>
  </si>
  <si>
    <t>01.01.03.01.02</t>
  </si>
  <si>
    <t>01.01.03.02</t>
  </si>
  <si>
    <t>Outros impostos correntes sobre o património</t>
  </si>
  <si>
    <t>01.01.03.02.01</t>
  </si>
  <si>
    <t>01.01.03.02.02</t>
  </si>
  <si>
    <t>01.01.04</t>
  </si>
  <si>
    <t>Impostos sobre bens e serviços</t>
  </si>
  <si>
    <t>01.01.04.01</t>
  </si>
  <si>
    <t>Sobre bens e serviços</t>
  </si>
  <si>
    <t>01.01.04.01.01</t>
  </si>
  <si>
    <t>Imposto sobre o valor acrescentado (IVA)</t>
  </si>
  <si>
    <t>DGA</t>
  </si>
  <si>
    <t>DGCI</t>
  </si>
  <si>
    <t>01.01.04.02</t>
  </si>
  <si>
    <t>Sobre o consumo</t>
  </si>
  <si>
    <t>01.01.04.02.01</t>
  </si>
  <si>
    <t>Imposto sobre consumos especiais</t>
  </si>
  <si>
    <t>01.01.04.02.02</t>
  </si>
  <si>
    <t>Taxa de tabaco</t>
  </si>
  <si>
    <t>01.01.04.03</t>
  </si>
  <si>
    <t>Impostos cobrados por outras entidades</t>
  </si>
  <si>
    <t>01.01.04.04</t>
  </si>
  <si>
    <t>Impostos diversos sobre serviços</t>
  </si>
  <si>
    <t>01.01.04.04.01</t>
  </si>
  <si>
    <t>Imposto de turismo</t>
  </si>
  <si>
    <t>01.01.04.04.02</t>
  </si>
  <si>
    <t>Contribuição Turistica</t>
  </si>
  <si>
    <t>01.01.04.04.09</t>
  </si>
  <si>
    <t>Outros diversos</t>
  </si>
  <si>
    <t>01.01.04.05</t>
  </si>
  <si>
    <t>Outros impostos</t>
  </si>
  <si>
    <t>01.01.04.05.01</t>
  </si>
  <si>
    <t>Imposto de circulação de veículos automóveis</t>
  </si>
  <si>
    <t>01.01.04.05.02</t>
  </si>
  <si>
    <t>Taxa ecológica</t>
  </si>
  <si>
    <t>01.01.04.05.03</t>
  </si>
  <si>
    <t>Taxa estatística aduaneira</t>
  </si>
  <si>
    <t>01.01.04.06</t>
  </si>
  <si>
    <t>Outros impostos diversos sobre bens e serviços</t>
  </si>
  <si>
    <t>01.01.05</t>
  </si>
  <si>
    <t>Imposto sobre transacções internacionais</t>
  </si>
  <si>
    <t>01.01.05.01</t>
  </si>
  <si>
    <t>Direitos de importação</t>
  </si>
  <si>
    <t>01.01.05.02</t>
  </si>
  <si>
    <t>Taxa comunitária CEDEAO</t>
  </si>
  <si>
    <t>01.01.05.04</t>
  </si>
  <si>
    <t>Serviços de importação – exportação</t>
  </si>
  <si>
    <t>01.01.06</t>
  </si>
  <si>
    <t>01.01.06.01.01</t>
  </si>
  <si>
    <t>Imposto de selo</t>
  </si>
  <si>
    <t>01.01.06.01.02</t>
  </si>
  <si>
    <t>Selo de verba</t>
  </si>
  <si>
    <t>Outros</t>
  </si>
  <si>
    <t>01.01.06.02</t>
  </si>
  <si>
    <t>Imposto especial sobre jogos</t>
  </si>
  <si>
    <t>01.02</t>
  </si>
  <si>
    <t>Segurança Social</t>
  </si>
  <si>
    <t>01.02.01</t>
  </si>
  <si>
    <t>Contribuições para a segurança social</t>
  </si>
  <si>
    <t>01.02.01.01</t>
  </si>
  <si>
    <t>Taxa social única</t>
  </si>
  <si>
    <t>01.02.01.02</t>
  </si>
  <si>
    <t>Contribuições para a Caixa de Aposentações e Pensões</t>
  </si>
  <si>
    <t>01.02.01.03</t>
  </si>
  <si>
    <t>Contribuição para a previdência social</t>
  </si>
  <si>
    <t>01.02.01.04</t>
  </si>
  <si>
    <t>Contrapartidas financeiras de organismos da segurança social Estrangeiras</t>
  </si>
  <si>
    <t>01.02.01.09</t>
  </si>
  <si>
    <t>Outras contribuições</t>
  </si>
  <si>
    <t>01.03</t>
  </si>
  <si>
    <t xml:space="preserve">Transferências </t>
  </si>
  <si>
    <t>01.03.01</t>
  </si>
  <si>
    <t>De Governos estrangeiros</t>
  </si>
  <si>
    <t>01.03.01.01</t>
  </si>
  <si>
    <t>Correntes</t>
  </si>
  <si>
    <t>01.03.01.01.01</t>
  </si>
  <si>
    <t>Ajuda orçamental</t>
  </si>
  <si>
    <t>01.03.01.01.02</t>
  </si>
  <si>
    <t>Ajuda alimentar</t>
  </si>
  <si>
    <t>01.03.01.01.03</t>
  </si>
  <si>
    <t>Donativos directos</t>
  </si>
  <si>
    <t>01.03.01.01.09</t>
  </si>
  <si>
    <t>Outras</t>
  </si>
  <si>
    <t>01.03.01.02</t>
  </si>
  <si>
    <t>Capital</t>
  </si>
  <si>
    <t>01.03.01.02.01</t>
  </si>
  <si>
    <t>01.03.01.02.02</t>
  </si>
  <si>
    <t>01.03.01.02.03</t>
  </si>
  <si>
    <t>01.03.01.02.09</t>
  </si>
  <si>
    <t>01.03.02</t>
  </si>
  <si>
    <t>De Organizações internacionais</t>
  </si>
  <si>
    <t>01.03.02.01</t>
  </si>
  <si>
    <t>01.03.02.02</t>
  </si>
  <si>
    <t>01.03.03</t>
  </si>
  <si>
    <t>Das administrações públicas</t>
  </si>
  <si>
    <t>01.03.03.01</t>
  </si>
  <si>
    <t>01.03.03.01.01</t>
  </si>
  <si>
    <t>Administração Central</t>
  </si>
  <si>
    <t>01.03.03.01.02</t>
  </si>
  <si>
    <t>Administração Local</t>
  </si>
  <si>
    <t>01.03.03.01.03</t>
  </si>
  <si>
    <t>Transferencias Correntes De Fundos E Serviços Autónomos</t>
  </si>
  <si>
    <t>01.03.03.01.09</t>
  </si>
  <si>
    <t>01.03.03.02</t>
  </si>
  <si>
    <t>01.04</t>
  </si>
  <si>
    <t>Outras receitas</t>
  </si>
  <si>
    <t>01.04.01</t>
  </si>
  <si>
    <t xml:space="preserve">Rendimentos de propriedade </t>
  </si>
  <si>
    <t>01.04.01.01</t>
  </si>
  <si>
    <t>Juros</t>
  </si>
  <si>
    <t>01.04.01.02</t>
  </si>
  <si>
    <t>Dividendos</t>
  </si>
  <si>
    <t>01.04.01.03</t>
  </si>
  <si>
    <t>Dividendos de quase sociedades</t>
  </si>
  <si>
    <t>01.04.01.04</t>
  </si>
  <si>
    <t>Receitas provenientes de reservas técnicas</t>
  </si>
  <si>
    <t>01.04.01.05</t>
  </si>
  <si>
    <t>Rendas</t>
  </si>
  <si>
    <t>01.04.01.05.01</t>
  </si>
  <si>
    <t>De concessões aeroportuárias</t>
  </si>
  <si>
    <t>01.04.01.05.02</t>
  </si>
  <si>
    <t>De concessões portuárias</t>
  </si>
  <si>
    <t>01.04.01.05.03</t>
  </si>
  <si>
    <t>De outras concessões</t>
  </si>
  <si>
    <t>01.04.01.05.04</t>
  </si>
  <si>
    <t>De terrenos</t>
  </si>
  <si>
    <t>01.04.01.05.05</t>
  </si>
  <si>
    <t>De habitações</t>
  </si>
  <si>
    <t>01.04.01.05.06</t>
  </si>
  <si>
    <t>De edifícios</t>
  </si>
  <si>
    <t>01.04.01.05.07</t>
  </si>
  <si>
    <t>Outras rendas</t>
  </si>
  <si>
    <t>01.04.01.05.09</t>
  </si>
  <si>
    <t>Outros rendimentos de propriedade</t>
  </si>
  <si>
    <t>01.04.02</t>
  </si>
  <si>
    <t>Venda de bens e serviços</t>
  </si>
  <si>
    <t>01.04.02.01</t>
  </si>
  <si>
    <t>Venda de bens correntes</t>
  </si>
  <si>
    <t>01.04.02.01.01</t>
  </si>
  <si>
    <t>Mercadorias</t>
  </si>
  <si>
    <t>01.04.02.01.02</t>
  </si>
  <si>
    <t>Bens inutilizados</t>
  </si>
  <si>
    <t>01.04.02.01.03</t>
  </si>
  <si>
    <t>Publicações e impressos</t>
  </si>
  <si>
    <t>01.04.02.01.04</t>
  </si>
  <si>
    <t>Bens e resíduos e materiais recuperados</t>
  </si>
  <si>
    <t>01.04.02.01.05</t>
  </si>
  <si>
    <t>Embalagens e vasilhame</t>
  </si>
  <si>
    <t>01.04.02.01.06</t>
  </si>
  <si>
    <t>Venda de medicamentos</t>
  </si>
  <si>
    <t>01.04.02.01.07</t>
  </si>
  <si>
    <t>Venda de água</t>
  </si>
  <si>
    <t>01.04.02.01.09</t>
  </si>
  <si>
    <t>01.04.02.02</t>
  </si>
  <si>
    <t>Taxas de Prestação de Serviços</t>
  </si>
  <si>
    <t>01.04.02.02.01</t>
  </si>
  <si>
    <t>Prestação de serviços</t>
  </si>
  <si>
    <t>01.04.02.02.01.00.01</t>
  </si>
  <si>
    <t>Taxas de serviços de passaportes</t>
  </si>
  <si>
    <t>01.04.02.02.01.00.02</t>
  </si>
  <si>
    <t>Taxas de serviços agrícolas e pecuários</t>
  </si>
  <si>
    <t>01.04.02.02.01.00.03</t>
  </si>
  <si>
    <t>Taxas de serviços de sanidade</t>
  </si>
  <si>
    <t>01.04.02.02.01.00.04</t>
  </si>
  <si>
    <t>Taxas de serviços policiais</t>
  </si>
  <si>
    <t>01.04.02.02.01.00.05</t>
  </si>
  <si>
    <t>Taxas de serviços de viação</t>
  </si>
  <si>
    <t>01.04.02.02.01.00.06</t>
  </si>
  <si>
    <t>Taxa de serviço de manutenção rodoviária</t>
  </si>
  <si>
    <t>01.04.02.02.01.00.07</t>
  </si>
  <si>
    <t>Taxas de serviços de comércio</t>
  </si>
  <si>
    <t>01.04.02.02.01.00.08</t>
  </si>
  <si>
    <t>Taxas de exploração de água</t>
  </si>
  <si>
    <t>01.04.02.02.01.00.09</t>
  </si>
  <si>
    <t>Taxas de serviços de secretaria</t>
  </si>
  <si>
    <t>01.04.02.02.01.01.00</t>
  </si>
  <si>
    <t>Taxas de licenças de loteamento, de execução de obras de particulares, da utilização da via pública por motivos de obras e de utilização de edificios</t>
  </si>
  <si>
    <t>01.04.02.02.01.01.01</t>
  </si>
  <si>
    <t>Taxas de construção, manutenção ou reforço de infraestrutura urbanisticas e de saneamento</t>
  </si>
  <si>
    <t>01.04.02.02.01.01.02</t>
  </si>
  <si>
    <t>Taxas de ocupação do dominio público e aproveitamento dos bens utilização</t>
  </si>
  <si>
    <t>01.04.02.02.01.01.03</t>
  </si>
  <si>
    <t>Taxa de ocupação e utilização de locais reservados nos mercados e feiras</t>
  </si>
  <si>
    <t>01.04.02.02.01.01.04</t>
  </si>
  <si>
    <t>Taxa de aferição de pesos, medidas e aparelhos de medição</t>
  </si>
  <si>
    <t>01.04.02.02.01.01.05</t>
  </si>
  <si>
    <t>Taxa de estacionamento de veículos em parques ou outros locais a esse fim destinado</t>
  </si>
  <si>
    <t>01.04.02.02.01.01.06</t>
  </si>
  <si>
    <t>Taxa de licenciamento de sanitários das instalações</t>
  </si>
  <si>
    <t>01.04.02.02.01.02.05</t>
  </si>
  <si>
    <t>Taxa pela extracção de materiais inertes em explorações particulares a céu aberto</t>
  </si>
  <si>
    <t>01.04.02.02.01.03.04</t>
  </si>
  <si>
    <t>Taxa pela emissão de outras licenças não previstas nas rubricas anteriores</t>
  </si>
  <si>
    <t>01.04.02.02.01.04</t>
  </si>
  <si>
    <t>Taxa De Segurança Aeroportuária</t>
  </si>
  <si>
    <t>01.04.02.02.01.07</t>
  </si>
  <si>
    <t>Taxa Turistico</t>
  </si>
  <si>
    <t>01.04.02.02.01.01.07</t>
  </si>
  <si>
    <t>Taxa de serviços de publicidade com fins comerciais</t>
  </si>
  <si>
    <t>01.04.02.02.01.01.08</t>
  </si>
  <si>
    <t>Taxa de autorização de venda ambulante nas vias e recintos públicos</t>
  </si>
  <si>
    <t>01.04.02.02.01.01.09</t>
  </si>
  <si>
    <t>Taxa de serviço de enterramento, concessão de terrenos e uso de jazigos, de ossários e de outras instalações em cemiterio municipais</t>
  </si>
  <si>
    <t>01.04.02.02.01.02.00</t>
  </si>
  <si>
    <t>Taxa de registro e licenças de caes</t>
  </si>
  <si>
    <t>01.04.02.02.01.02.01</t>
  </si>
  <si>
    <t>Taxa pela utilização de matadouros e talhos municipais</t>
  </si>
  <si>
    <t>01.04.02.02.01.02.02</t>
  </si>
  <si>
    <t>Taxa pela utilização de quaisquer instalações destinadas ao conforto, comodidade ou recreio público</t>
  </si>
  <si>
    <t>01.04.02.02.01.02.03</t>
  </si>
  <si>
    <t>Taxa de comparticipação dos proprietários de solos urbanos nos custos da urbanização</t>
  </si>
  <si>
    <t>01.04.02.02.01.02.04</t>
  </si>
  <si>
    <t>Taxa pela comparticipação dos proprietários de imoveis em areas urbanizadas nos custos de conservação dos espaços públicos</t>
  </si>
  <si>
    <t>01.04.02.02.01.02.06</t>
  </si>
  <si>
    <t>Taxa pela concessão de licenças de obras no solo e subsolo do dominio público municipal</t>
  </si>
  <si>
    <t>01.04.02.02.01.02.07</t>
  </si>
  <si>
    <t>Taxa pela ocupação ou utilização do solo, subsolo e espaço aereo de dominio municipal</t>
  </si>
  <si>
    <t>01.04.02.02.01.02.08</t>
  </si>
  <si>
    <t>Taxa pelo aproveitamento dos bens de utilidade pública situados no solo, subsolo e espaço aereo do dominio municipal</t>
  </si>
  <si>
    <t>01.04.02.02.01.02.09</t>
  </si>
  <si>
    <t>Taxa pela instalação de antenas parabólicas</t>
  </si>
  <si>
    <t>01.04.02.02.01.03.00</t>
  </si>
  <si>
    <t>Taxa pela instalação de antenas de operadores de telecomunicação moveis</t>
  </si>
  <si>
    <t>01.04.02.02.01.03.01</t>
  </si>
  <si>
    <t>Taxa pela prestação de serviços ao público por unidades organicos, funcionarios ou agente</t>
  </si>
  <si>
    <t>01.04.02.02.01.03.02</t>
  </si>
  <si>
    <t>Taxa pela conservação e tratamento de esgotos</t>
  </si>
  <si>
    <t>01.04.02.02.01.03.03</t>
  </si>
  <si>
    <t>Taxa de serviço de licenciamento de alambiques</t>
  </si>
  <si>
    <t>01.04.02.02.01.08</t>
  </si>
  <si>
    <t>Taxa De Compensação Equitativa Pela Cópia Privada</t>
  </si>
  <si>
    <t>01.04.02.02.01.09.09</t>
  </si>
  <si>
    <t>Outras taxas diversas</t>
  </si>
  <si>
    <t>01.04.02.02.01.10</t>
  </si>
  <si>
    <t xml:space="preserve">Taxa De Segurança Maritima  </t>
  </si>
  <si>
    <t>01.04.02.02.01.11</t>
  </si>
  <si>
    <t>Taxa Específica sobre Tabaco</t>
  </si>
  <si>
    <t>01.04.02.02.01.12</t>
  </si>
  <si>
    <t>Taxa de Serviço de Título de Residência de Estrangeiro</t>
  </si>
  <si>
    <t>01.04.02.02.01.13</t>
  </si>
  <si>
    <t>Taxa de Vistoria de Abertura e Renovação</t>
  </si>
  <si>
    <t>01.04.02.02.01.14</t>
  </si>
  <si>
    <t>Declaração ou Emissão de  Títulos</t>
  </si>
  <si>
    <t>01.04.02.02.01.16</t>
  </si>
  <si>
    <t>Taxa de seguro obrigatório de responsabilidade Civil Automóvel</t>
  </si>
  <si>
    <t>01.04.02.02.01.17</t>
  </si>
  <si>
    <t>Taxa de Licença de Uso e Porte de Armas</t>
  </si>
  <si>
    <t>01.04.02.02.02</t>
  </si>
  <si>
    <t>Emolumentos e custas</t>
  </si>
  <si>
    <t>01.04.02.02.02.01</t>
  </si>
  <si>
    <t>Emolumentos de portos e capitanias</t>
  </si>
  <si>
    <t>01.04.02.02.02.02</t>
  </si>
  <si>
    <t>Emolumentos judiciais</t>
  </si>
  <si>
    <t>01.04.02.02.02.03</t>
  </si>
  <si>
    <t>Emolumentos dos registos e notariado</t>
  </si>
  <si>
    <t>01.04.02.02.02.09</t>
  </si>
  <si>
    <t>Outros emolumentos e custas</t>
  </si>
  <si>
    <t>01.04.02.03</t>
  </si>
  <si>
    <t>Taxas de outros serviços</t>
  </si>
  <si>
    <t>01.04.02.03.01</t>
  </si>
  <si>
    <t>Serviços medico hospitalares</t>
  </si>
  <si>
    <t>01.04.02.03.02</t>
  </si>
  <si>
    <t>Serviços das oficinas do Estado</t>
  </si>
  <si>
    <t>01.04.02.03.03</t>
  </si>
  <si>
    <t>Serviços dos recursos agro-florestais</t>
  </si>
  <si>
    <t>01.04.02.03.09</t>
  </si>
  <si>
    <t>01.04.02.04</t>
  </si>
  <si>
    <t>Emolumentos pessoais</t>
  </si>
  <si>
    <t>01.04.02.04.01</t>
  </si>
  <si>
    <t>Serviços de portos e capitania</t>
  </si>
  <si>
    <t>01.04.02.04.02</t>
  </si>
  <si>
    <t>Serviços de justiça</t>
  </si>
  <si>
    <t>01.04.02.04.03</t>
  </si>
  <si>
    <t>Serviços dos registos e notariado</t>
  </si>
  <si>
    <t>01.04.02.04.04</t>
  </si>
  <si>
    <t>Serviços judiciais do contencioso aduaneiro</t>
  </si>
  <si>
    <t>01.04.02.04.05</t>
  </si>
  <si>
    <t>Custas judiciais</t>
  </si>
  <si>
    <t>01.04.02.04.06</t>
  </si>
  <si>
    <t>Serviços aduaneiros e guarda-fiscal</t>
  </si>
  <si>
    <t>01.04.02.04.07</t>
  </si>
  <si>
    <t>Serviços de administração financeira</t>
  </si>
  <si>
    <t>01.04.02.04.08</t>
  </si>
  <si>
    <t>Serviços de polícia e fronteiras</t>
  </si>
  <si>
    <t>01.04.02.04.09</t>
  </si>
  <si>
    <t>Serviços diversos</t>
  </si>
  <si>
    <t>01.04.03</t>
  </si>
  <si>
    <t>Multas e outras penalidades</t>
  </si>
  <si>
    <t>01.04.03.01</t>
  </si>
  <si>
    <t>Multas por infracções ao código da estrada</t>
  </si>
  <si>
    <t>01.04.03.02</t>
  </si>
  <si>
    <t>Multas por proibição de entrada de menores em locais de diversão nocturna</t>
  </si>
  <si>
    <t>01.04.03.03</t>
  </si>
  <si>
    <t>Multas aplicadas pelos tribunais nos processos fiscais e aduaneiros</t>
  </si>
  <si>
    <t>01.04.03.04</t>
  </si>
  <si>
    <t>Taxa de relaxe</t>
  </si>
  <si>
    <t>01.04.03.05</t>
  </si>
  <si>
    <t>Multas por infracções ao código de posturas municipais</t>
  </si>
  <si>
    <t>01.04.03.06</t>
  </si>
  <si>
    <t>Juros de mora</t>
  </si>
  <si>
    <t>01.04.03.07</t>
  </si>
  <si>
    <t>01.04.03.08</t>
  </si>
  <si>
    <t>Coimas</t>
  </si>
  <si>
    <t>01.04.03.09</t>
  </si>
  <si>
    <t>01.04.04</t>
  </si>
  <si>
    <t>Outras Transferências</t>
  </si>
  <si>
    <t>01.04.04.01</t>
  </si>
  <si>
    <t>01.04.04.02</t>
  </si>
  <si>
    <t>01.04.04.03</t>
  </si>
  <si>
    <t>Serviços consulares</t>
  </si>
  <si>
    <t>01.04.05</t>
  </si>
  <si>
    <t>Outras receitas diversas e não especificadas</t>
  </si>
  <si>
    <t>01.04.05.01</t>
  </si>
  <si>
    <t>Receitas do totoloto nacional</t>
  </si>
  <si>
    <t>01.04.05.02</t>
  </si>
  <si>
    <t>Reposições não abatidas nos pagamentos</t>
  </si>
  <si>
    <t>01.04.05.03</t>
  </si>
  <si>
    <t>Devoluções</t>
  </si>
  <si>
    <t>01.04.05.09</t>
  </si>
  <si>
    <t>Outras receitas diversas não especificadas</t>
  </si>
  <si>
    <t>Ativos Não Financeiros</t>
  </si>
  <si>
    <t>03.01</t>
  </si>
  <si>
    <t>Activos Não Financeiros</t>
  </si>
  <si>
    <t>03.01.01</t>
  </si>
  <si>
    <t>Activos Fixos</t>
  </si>
  <si>
    <t>03.01.01.01.01.01.02</t>
  </si>
  <si>
    <t>Residências Civis - Vendas</t>
  </si>
  <si>
    <t>03.01.01.01.01.02.02</t>
  </si>
  <si>
    <t>Residências Militares - Vendas</t>
  </si>
  <si>
    <t>03.01.01.01.06.02</t>
  </si>
  <si>
    <t>Outras Construções - Vendas</t>
  </si>
  <si>
    <t>03.01.01.02.01.01.02</t>
  </si>
  <si>
    <t>Viaturas Ligeiras de Passageiros - Vendas</t>
  </si>
  <si>
    <t>03.01.01.02.01.06.02</t>
  </si>
  <si>
    <t>Motos e Motociclos - Vendas</t>
  </si>
  <si>
    <t>03.01.01.02.01.07.02</t>
  </si>
  <si>
    <t>Barcos - Vendas</t>
  </si>
  <si>
    <t>03.01.01.02.01.08.02</t>
  </si>
  <si>
    <t>Aviões - Vendas</t>
  </si>
  <si>
    <t>03.01.01.02.01.09.02</t>
  </si>
  <si>
    <t>Outros Materiais de Transporte - Vendas</t>
  </si>
  <si>
    <t>03.01.01.02.03.02</t>
  </si>
  <si>
    <t>Equipamento Administrativo - Vendas</t>
  </si>
  <si>
    <t>03.01.01.02.04.02</t>
  </si>
  <si>
    <t>Outra Maquinaria e Equipamento - Vendas</t>
  </si>
  <si>
    <t>03.01.02</t>
  </si>
  <si>
    <t xml:space="preserve">Existências </t>
  </si>
  <si>
    <t>03.01.02.02.04.02</t>
  </si>
  <si>
    <t>Mercadorias - Vendas</t>
  </si>
  <si>
    <t>03.01.03</t>
  </si>
  <si>
    <t>Valores</t>
  </si>
  <si>
    <t>03.01.03.02</t>
  </si>
  <si>
    <t>Valores - Vendas</t>
  </si>
  <si>
    <t>03.01.04</t>
  </si>
  <si>
    <t>Recursos naturais</t>
  </si>
  <si>
    <t>03.01.04.01.01.02</t>
  </si>
  <si>
    <t>Terrenos Do Domínio Público - Vendas</t>
  </si>
  <si>
    <t>03.01.04.04.01.02</t>
  </si>
  <si>
    <t>Propriedade Industrial E Outros Direito-Vendas</t>
  </si>
  <si>
    <t>03.01.04.01.02.02</t>
  </si>
  <si>
    <t>Terrenos Do Domínio Privado - Vendas</t>
  </si>
  <si>
    <t>Transferências/Donativos de Governos Estrangeiros</t>
  </si>
  <si>
    <t>Orçamento Inicial</t>
  </si>
  <si>
    <t>Orçamento Atual</t>
  </si>
  <si>
    <t>Execução</t>
  </si>
  <si>
    <t>Ajuda Orçamental entrada no Tesouro</t>
  </si>
  <si>
    <t>AJO_Luxemburgo</t>
  </si>
  <si>
    <t>União Europeia</t>
  </si>
  <si>
    <t xml:space="preserve">Ajuda alimentar entrado no Tesouro </t>
  </si>
  <si>
    <t xml:space="preserve">  Japão</t>
  </si>
  <si>
    <t>Donativos Diretos</t>
  </si>
  <si>
    <t xml:space="preserve"> GE _Pnud</t>
  </si>
  <si>
    <t xml:space="preserve"> GE- Luxembrugo</t>
  </si>
  <si>
    <t xml:space="preserve"> GE- Nações Unidas</t>
  </si>
  <si>
    <t xml:space="preserve"> GE_ África Ocidental</t>
  </si>
  <si>
    <t xml:space="preserve"> GE_ Portugal</t>
  </si>
  <si>
    <t>GE_OOAS</t>
  </si>
  <si>
    <t xml:space="preserve"> Receita - Donativos Directos</t>
  </si>
  <si>
    <t>Outras Transferências Correntes de Governos Estrangeiros</t>
  </si>
  <si>
    <t>Total</t>
  </si>
  <si>
    <t>MAPA FSA NÃO</t>
  </si>
  <si>
    <t>TD</t>
  </si>
  <si>
    <t>DIF</t>
  </si>
  <si>
    <t>DIF DGA E ADM DIRETA</t>
  </si>
  <si>
    <t>REC ADM CENTRAL</t>
  </si>
  <si>
    <t>TOTAL REC ADM C MAPA</t>
  </si>
  <si>
    <t xml:space="preserve">DIF </t>
  </si>
  <si>
    <t>MAPA FSA SIM ELIM FLUXOS</t>
  </si>
  <si>
    <t>TOTAL REC</t>
  </si>
  <si>
    <t>DIF FSA SIM</t>
  </si>
  <si>
    <t>DFI TOTAL</t>
  </si>
  <si>
    <t>Rubricas  FSA Não contabiizados no SIM</t>
  </si>
  <si>
    <t>FSA COLADO NO MAPA I</t>
  </si>
  <si>
    <t xml:space="preserve"> Adicionado imposto selo  cofre no valor de  68.390 ao FSA NÃO</t>
  </si>
  <si>
    <t>Adicionado IUR PS no valor de 27.566 ao FSA NÃO</t>
  </si>
  <si>
    <t>MAPA REC</t>
  </si>
  <si>
    <t>Adicionado Outras transf ad publica no valor de  17.499.000 ao FSA NÃO</t>
  </si>
  <si>
    <t>ARAP apresenta uma execução no gre no valor de 1.260 .138  na rubrica outros emolumentos mas não foi assumido pois este já não faz parte de FSA</t>
  </si>
  <si>
    <t>Soma de VALOR</t>
  </si>
  <si>
    <t>FSA</t>
  </si>
  <si>
    <t>ECON_COD</t>
  </si>
  <si>
    <t>ECON_NOME</t>
  </si>
  <si>
    <t>EX_CC_N4</t>
  </si>
  <si>
    <t>NAO</t>
  </si>
  <si>
    <t>SIM</t>
  </si>
  <si>
    <t>MAA - Agencia Nacional De Agua E Saneamento</t>
  </si>
  <si>
    <t>ME - Escolas Secundárias</t>
  </si>
  <si>
    <t>ME - Universidade De Cabo Verde</t>
  </si>
  <si>
    <t>ME - Universidade Técnica Do Atlãntico</t>
  </si>
  <si>
    <t>MF - Autoridade Reguladora De Aquisições Públicas</t>
  </si>
  <si>
    <t>MF - Direcção Nacional De Receitas Do Estado</t>
  </si>
  <si>
    <t>TC - Tribunal De Contas</t>
  </si>
  <si>
    <t>Outros emolumentos e custas Total</t>
  </si>
  <si>
    <t>Receitas Cofre I Trimestre 2024</t>
  </si>
  <si>
    <t>Serviço simples</t>
  </si>
  <si>
    <t xml:space="preserve">Balancete </t>
  </si>
  <si>
    <t>Fsa</t>
  </si>
  <si>
    <t xml:space="preserve">Outras rendas </t>
  </si>
  <si>
    <t>Outras vendas</t>
  </si>
  <si>
    <t>Valores a serem deduzidos da administração Direta e passar ao mapa FSA conforme balancete recebido do Cofre</t>
  </si>
  <si>
    <t>Taxa serviço de passaporte</t>
  </si>
  <si>
    <t xml:space="preserve">Emolumentos e custas notariados </t>
  </si>
  <si>
    <t xml:space="preserve">valores vendas </t>
  </si>
  <si>
    <t>outras taxas de servuiços</t>
  </si>
  <si>
    <t xml:space="preserve">Total </t>
  </si>
  <si>
    <t>Mapa II - Despesas por Natureza do Programa segundo a Classificação Económica</t>
  </si>
  <si>
    <t>Total Orçamento Inicial (OI)</t>
  </si>
  <si>
    <t>Orçamento Reprogramado (ORP)</t>
  </si>
  <si>
    <t>Taxa de Execução (EXE/ORP)</t>
  </si>
  <si>
    <t>Programa de Investimento</t>
  </si>
  <si>
    <t>Programa Finalístico</t>
  </si>
  <si>
    <t>Programa de Gestão e Apoio Administrativo</t>
  </si>
  <si>
    <t>02.01-Despesas com pessoal</t>
  </si>
  <si>
    <t>02.01.01.01.01-Pessoal Dos Quadros Especiais</t>
  </si>
  <si>
    <t>02.01.01.01.02-Pessoal Do Quadro</t>
  </si>
  <si>
    <t>02.01.01.01.03-Pessoal Contratado</t>
  </si>
  <si>
    <t>02.01.01.01.04-Pessoal Em Regime De Avença</t>
  </si>
  <si>
    <t>02.01.01.01.09-Pessoal Em Qualquer Outra Situação</t>
  </si>
  <si>
    <t>02.01.01.02.01-Gratificações Permanentes</t>
  </si>
  <si>
    <t>02.01.01.02.02-Subsídios Permanentes</t>
  </si>
  <si>
    <t>02.01.01.02.03-Despesas De Representação</t>
  </si>
  <si>
    <t>02.01.01.02.04-Gratificações Eventuais</t>
  </si>
  <si>
    <t>02.01.01.02.05-Horas Extraordinárias</t>
  </si>
  <si>
    <t>02.01.01.02.06-Alimentação E Alojamento</t>
  </si>
  <si>
    <t>02.01.01.02.07-Formação</t>
  </si>
  <si>
    <t>02.01.01.02.08-Subsídio De Instalação</t>
  </si>
  <si>
    <t>02.01.01.02.09-Outros Suplementos E Abonos</t>
  </si>
  <si>
    <t>02.01.01.03.01-Aumentos Salariais</t>
  </si>
  <si>
    <t>02.01.01.03.02.01-Recrutamentos E Nomeações</t>
  </si>
  <si>
    <t>02.01.01.03.02.02-Recrutamentos E Nomeações Em Curso</t>
  </si>
  <si>
    <t>02.01.01.03.03-Progressões</t>
  </si>
  <si>
    <t>02.01.01.03.04-Reclassificações</t>
  </si>
  <si>
    <t>02.01.01.03.05-Reingressos</t>
  </si>
  <si>
    <t>02.01.01.03.06-Promoções</t>
  </si>
  <si>
    <t>02.01.02.01.01-Contribuições Para A Segurança Social</t>
  </si>
  <si>
    <t>02.01.02.01.02-Encargos Com A Saúde</t>
  </si>
  <si>
    <t>02.01.02.01.03-Abono De Família</t>
  </si>
  <si>
    <t>02.01.02.01.04-Seguros De Acidentes No Trabalho</t>
  </si>
  <si>
    <t>02.01.02.01.09-Encargos Diversos De Segurança Social</t>
  </si>
  <si>
    <t>02.01-Despesas com pessoal Total</t>
  </si>
  <si>
    <t>02.02-Aquisição de bens e serviços</t>
  </si>
  <si>
    <t>02.02.01.00.01-Matérias Primas E Subsidiárias</t>
  </si>
  <si>
    <t>02.02.01.00.02-Medicamentos</t>
  </si>
  <si>
    <t>02.02.01.00.03-Produtos Alimentares</t>
  </si>
  <si>
    <t>02.02.01.00.04-Roupa  Vestuário E Calçado</t>
  </si>
  <si>
    <t>02.02.01.00.05-Material De Escritório</t>
  </si>
  <si>
    <t>02.02.01.00.06-Material De Consumo Clínico</t>
  </si>
  <si>
    <t>02.02.01.00.07-Munições  Explosivos E Outro Mat Militar</t>
  </si>
  <si>
    <t>02.02.01.00.08-Material De Educação, Cultura E Recreio</t>
  </si>
  <si>
    <t>02.02.01.00.09-Material De Transporte - Peças</t>
  </si>
  <si>
    <t>02.02.01.01.00-Livros E Documentação Técnica</t>
  </si>
  <si>
    <t>02.02.01.01.01-Artigos Honoríficos E De Decoração</t>
  </si>
  <si>
    <t>02.02.01.01.02-Combustíveis E Lubrificantes</t>
  </si>
  <si>
    <t>02.02.01.01.03-Material De Limpeza, Higiene E Conforto</t>
  </si>
  <si>
    <t>02.02.01.01.04-Material De Conservação E Reparação</t>
  </si>
  <si>
    <t>02.02.01.01.05-Publicidade Dos Atos E Decisões Administrativas</t>
  </si>
  <si>
    <t>02.02.01.01.07-Materiais De Publicidade E Propaganda</t>
  </si>
  <si>
    <t>02.02.01.09.09-Outros Bens</t>
  </si>
  <si>
    <t>02.02.02.00.01-Rendas E Alugueres</t>
  </si>
  <si>
    <t>02.02.02.00.02-Conservação E Reparação De Bens</t>
  </si>
  <si>
    <t>02.02.02.00.03-Comunicações</t>
  </si>
  <si>
    <t>02.02.02.00.04-Transportes</t>
  </si>
  <si>
    <t>02.02.02.00.05-Água</t>
  </si>
  <si>
    <t>02.02.02.00.06-Energia Elétrica</t>
  </si>
  <si>
    <t>02.02.02.00.07-Publicidade E Propaganda</t>
  </si>
  <si>
    <t>02.02.02.00.08-Representação Dos Serviços</t>
  </si>
  <si>
    <t>02.02.02.00.09-Deslocação E Estadas</t>
  </si>
  <si>
    <t>02.02.02.01.00-Vigilância E Segurança</t>
  </si>
  <si>
    <t>02.02.02.01.01-Limpeza  Higiene E Conforto</t>
  </si>
  <si>
    <t>02.02.02.01.02-Honorários</t>
  </si>
  <si>
    <t>02.02.02.01.03.01-Assistência Técnica - Residentes</t>
  </si>
  <si>
    <t>02.02.02.01.03.02-Assistência Técnica - Não Residentes</t>
  </si>
  <si>
    <t>02.02.02.01.04-Outros Encargos Da Dívida</t>
  </si>
  <si>
    <t>02.02.02.01.05-Comissões E Serviços Financeiros</t>
  </si>
  <si>
    <t>02.02.02.09.01-Formação</t>
  </si>
  <si>
    <t>02.02.02.09.02-Seminários, Exposições E Similares</t>
  </si>
  <si>
    <t>02.02.02.09.09-Outros Serviços</t>
  </si>
  <si>
    <t>02.02-Aquisição de bens e serviços Total</t>
  </si>
  <si>
    <t>02.04-Juros e outros encargos</t>
  </si>
  <si>
    <t>02.04.01-Juros da dívida externa</t>
  </si>
  <si>
    <t>02.04.02-Juros Da Dívida Interna</t>
  </si>
  <si>
    <t>02.04.03-Outros encargos</t>
  </si>
  <si>
    <t>02.04-Juros e outros encargos Total</t>
  </si>
  <si>
    <t>02.05-Subsidíos</t>
  </si>
  <si>
    <t>02.05.01.01-Subsidíos Empresas Públicas Não Financeiras</t>
  </si>
  <si>
    <t>02.05.02.01-Subsidíos A Empresas Privadas Não Financeiras</t>
  </si>
  <si>
    <t>02.05.02.02-Subsidíos A Empresas Privadas Financeiras</t>
  </si>
  <si>
    <t>02.05-Subsidíos Total</t>
  </si>
  <si>
    <t>02.06-Transferências</t>
  </si>
  <si>
    <t>02.06.01.01-Transferências Correntes</t>
  </si>
  <si>
    <t>02.06.01.09.01-Outros Transferências Correntes</t>
  </si>
  <si>
    <t>02.06.01.09.03-Id Outros Transferências</t>
  </si>
  <si>
    <t>02.06.02.01.01-Quotas A Organismos Internacionais Correntes</t>
  </si>
  <si>
    <t>02.06.02.01.09-Outros Organismos Internacionais - Correntes</t>
  </si>
  <si>
    <t>02.06.03.01.01-Fundos E Serviços Autónomos Corrente</t>
  </si>
  <si>
    <t>02.06.03.01.02-Municipios Corrente</t>
  </si>
  <si>
    <t>02.06.03.01.03-Embaixadas E Serviços Consulares Corrente</t>
  </si>
  <si>
    <t>02.06.03.01.09-Outras Transferências Administrações Públicas Corr</t>
  </si>
  <si>
    <t>02.06.03.02.01-Fundos E Serviços Autónomos Capital</t>
  </si>
  <si>
    <t>02.06.03.02.02-Municípios Capital</t>
  </si>
  <si>
    <t>02.06.03.02.09-Outras Transferencias A Administração Pública De Capital</t>
  </si>
  <si>
    <t>02.06.09.02.09-Outras Transferencias</t>
  </si>
  <si>
    <t>02.06-Transferências Total</t>
  </si>
  <si>
    <t>02.07-Benefícios Sociais</t>
  </si>
  <si>
    <t>02.07.01.01.01-Pensões de aposentação</t>
  </si>
  <si>
    <t>02.07.01.01.02-Pensões de sobrevivência</t>
  </si>
  <si>
    <t>02.07.01.01.03-Pensões do regime não contributivo</t>
  </si>
  <si>
    <t>02.07.01.01.04-Pensões de reserva</t>
  </si>
  <si>
    <t>02.07.01.01.05-Pensões de ex-Presidentes</t>
  </si>
  <si>
    <t>02.07.01.01.08-Pensões De Invalidez</t>
  </si>
  <si>
    <t>02.07.01.01.09-Pensões De Velhice</t>
  </si>
  <si>
    <t>02.07.01.02-Benefícios sociais em espécie</t>
  </si>
  <si>
    <t>02.07.02.01.03-Evacuação De Doentes</t>
  </si>
  <si>
    <t>02.07.02.01.09-Outros Benefícios Sociais Em Numerário</t>
  </si>
  <si>
    <t>02.07.02.02-Benefícios Sociais Em Espécie</t>
  </si>
  <si>
    <t>02.07-Benefícios Sociais Total</t>
  </si>
  <si>
    <t>02.08-Outras Despesas</t>
  </si>
  <si>
    <t>02.08.01-Seguros</t>
  </si>
  <si>
    <t>02.08.02.01.01-Transferências A Instituições Sem Fins Lucrativos</t>
  </si>
  <si>
    <t>02.08.02.01.02-Bolsas De Estudo E Outros Benefícios Educacionais</t>
  </si>
  <si>
    <t>02.08.02.01.04-Prestação Dívida Acumulada</t>
  </si>
  <si>
    <t>02.08.02.01.08-Outras Despesas Diversas Provisionais</t>
  </si>
  <si>
    <t>02.08.02.01.09-Id Outras Correntes</t>
  </si>
  <si>
    <t>02.08.02.02.04-Transferências De Capital  Para As Famílias</t>
  </si>
  <si>
    <t>02.08.02.02.05-Bonificação De Juros</t>
  </si>
  <si>
    <t>02.08.02.02.09-Id Outras Capital</t>
  </si>
  <si>
    <t>02.08.03-Partidos Políticos</t>
  </si>
  <si>
    <t>02.08.04-Organizações Não Governamentais</t>
  </si>
  <si>
    <t>02.08.05.01-Restituições Iur</t>
  </si>
  <si>
    <t>02.08.05.02-Restituições Iva</t>
  </si>
  <si>
    <t>02.08.05.99-Outras Restituições</t>
  </si>
  <si>
    <t>02.08.06-Indemnizações</t>
  </si>
  <si>
    <t>02.08.07-Outras Despesas Residual</t>
  </si>
  <si>
    <t>02.08.08-Dotação Provisional</t>
  </si>
  <si>
    <t>02.08-Outras Despesas Total</t>
  </si>
  <si>
    <t>02-Despesas Total</t>
  </si>
  <si>
    <t>03.01-Activos Não Financeiros</t>
  </si>
  <si>
    <t>03.01.01.01.01.01.01-Residências Civis - Aquisições</t>
  </si>
  <si>
    <t>03.01.01.01.02.01-Edifícios Não Residenciais - Aquisições</t>
  </si>
  <si>
    <t>03.01.01.01.03.01-Edifícios Para Escritórios - Aquisições</t>
  </si>
  <si>
    <t>03.01.01.01.04.01-Edifícios Para Ensino - Aquisições</t>
  </si>
  <si>
    <t>03.01.01.01.06.01-Outras Construções - Aquisições</t>
  </si>
  <si>
    <t>03.01.01.02.01.01.01-Viaturas Ligeiras De Passageiros - Aquisições</t>
  </si>
  <si>
    <t>03.01.01.02.01.02.01-Viaturas Mistas - Aquisições</t>
  </si>
  <si>
    <t>03.01.01.02.01.03.01-Viaturas De Carga - Aquisições</t>
  </si>
  <si>
    <t>03.01.01.02.01.04.01-Pesados De Passageiros - Aquisições</t>
  </si>
  <si>
    <t>03.01.01.02.01.06.01-Motos E Motociclos - Aquisições</t>
  </si>
  <si>
    <t>03.01.01.02.01.09.01-Outros Materiais De Transporte- Aquisição</t>
  </si>
  <si>
    <t>03.01.01.02.02.01-Ferramentas E Utensílios - Aquisições</t>
  </si>
  <si>
    <t>03.01.01.02.03.01-Equipamento Administrativo - Aquisições</t>
  </si>
  <si>
    <t>03.01.01.02.04.01-Outra Maquinaria E Equipamento - Aquisições</t>
  </si>
  <si>
    <t>03.01.01.03.01.01-Animais E Plantações - Aquisições</t>
  </si>
  <si>
    <t>03.01.01.03.02.01-Activos Fixos Intangíveis - Aquisições</t>
  </si>
  <si>
    <t>03.01.04.01.02.01-Terrenos Do Domínio Privado - Aquisições</t>
  </si>
  <si>
    <t>03.01.04.04.01.01-Propriedade Industrial E Outros Direito-Aquisições</t>
  </si>
  <si>
    <t>03.01.04.04.02.01-Aplicações Informáticas - Aquisições</t>
  </si>
  <si>
    <t>03.01-Activos Não Financeiros Total</t>
  </si>
  <si>
    <t>Despesas por regularizar</t>
  </si>
  <si>
    <t>Mapa III - Despesas por Natureza do Programa segundo a Classificação Orgânica</t>
  </si>
  <si>
    <t>Presidência Da República</t>
  </si>
  <si>
    <t>OSOB - Assembleia Nacional</t>
  </si>
  <si>
    <t>Osob - Tribunal Constitucional</t>
  </si>
  <si>
    <t>OSOB - Supremo Tribunal De Justiça</t>
  </si>
  <si>
    <t>OSOB - Procuradoria Geral Da Répública</t>
  </si>
  <si>
    <t>OSOB - Tribunal De Contas</t>
  </si>
  <si>
    <t>01.01.07</t>
  </si>
  <si>
    <t>OSOB - Conselho Superior Da Magistratura Judicial</t>
  </si>
  <si>
    <t>01.01.08</t>
  </si>
  <si>
    <t>Osob - Conselho Superior Do Ministerio Publico</t>
  </si>
  <si>
    <t xml:space="preserve">CHGOV - Gabinete Do Primeiro Ministro </t>
  </si>
  <si>
    <t>01.02.02</t>
  </si>
  <si>
    <t>CHGOV - Gabinete Do Vice Primeiro Ministro</t>
  </si>
  <si>
    <t>01.02.04</t>
  </si>
  <si>
    <t xml:space="preserve">CHGOV - Ministro Dos Assuntos Parlamentares e da  Presidencia Conselho Ministro   </t>
  </si>
  <si>
    <t>01.02.07</t>
  </si>
  <si>
    <t>CHGOV - Ministro Adjunto do Primeiro-Ministro para a Juventude e Desporto</t>
  </si>
  <si>
    <t>GOV - Ministério Das Finanças e do Fomento Empresarial</t>
  </si>
  <si>
    <t>GOV -  Ministerio Da Economia Digital</t>
  </si>
  <si>
    <t>GOV - Ministerio Da Familia, Inclusao e Desenvolvimento Social</t>
  </si>
  <si>
    <t>01.03.04</t>
  </si>
  <si>
    <t>GOV - Ministério Da Defesa Nacional</t>
  </si>
  <si>
    <t>01.03.05</t>
  </si>
  <si>
    <t>GOV - Ministério Da Coesão Territorial</t>
  </si>
  <si>
    <t>01.03.06</t>
  </si>
  <si>
    <t>GOV - Ministério Dos Negocios Estrangeiros, Cooperação e Integração Regional</t>
  </si>
  <si>
    <t>01.03.07</t>
  </si>
  <si>
    <t xml:space="preserve">GOV - Ministerio Das Comunidades </t>
  </si>
  <si>
    <t>01.03.08</t>
  </si>
  <si>
    <t>GOV - Ministério Da Administração Interna</t>
  </si>
  <si>
    <t>01.03.09</t>
  </si>
  <si>
    <t xml:space="preserve">GOV - Ministério Da Justiça </t>
  </si>
  <si>
    <t>01.03.10</t>
  </si>
  <si>
    <t>GOV - Ministerio Da Modernização Do Estado E Da Administração Publica</t>
  </si>
  <si>
    <t>01.03.11</t>
  </si>
  <si>
    <t xml:space="preserve">GOV - Ministério Da Educação </t>
  </si>
  <si>
    <t>01.03.12</t>
  </si>
  <si>
    <t xml:space="preserve">GOV - Ministério Da Saúde </t>
  </si>
  <si>
    <t>01.03.13</t>
  </si>
  <si>
    <t>GOV - Ministerio Da Cultura e das Industrias Criativas</t>
  </si>
  <si>
    <t>01.03.14</t>
  </si>
  <si>
    <t>GOV - Ministerio Do Turismo E Transportes</t>
  </si>
  <si>
    <t>01.03.15</t>
  </si>
  <si>
    <t>Gov - Ministerio Do Mar</t>
  </si>
  <si>
    <t>01.03.16</t>
  </si>
  <si>
    <t>GOV - Ministério Da Agricultura e Ambiente</t>
  </si>
  <si>
    <t>01.03.17</t>
  </si>
  <si>
    <t>GOV - Ministério Da Industria, Comércio E Energia</t>
  </si>
  <si>
    <t>01.03.18</t>
  </si>
  <si>
    <t>GOV - Ministério Das Infraestruturas, do Ordenamento do Territorio e Habitação</t>
  </si>
  <si>
    <t>01.03.19</t>
  </si>
  <si>
    <t>GOV - Comissão De Recenseamento Eleitoral</t>
  </si>
  <si>
    <t>TOTAL</t>
  </si>
  <si>
    <t>Mapa IV - Despesas por Natureza do Programa segundo a Classificação Funcional</t>
  </si>
  <si>
    <t>07.00.01 - Serviços Públicos Gerais</t>
  </si>
  <si>
    <t>07.00.01.01.01 - Órgãos Executivos E Legislativos</t>
  </si>
  <si>
    <t>07.00.01.01.02 - Administração Financeira E Fiscal</t>
  </si>
  <si>
    <t>07.00.01.01.03 - Negócios Estrangeiros</t>
  </si>
  <si>
    <t>07.00.01.03.01 - Administração de pessoal</t>
  </si>
  <si>
    <t>07.00.01.03.02 - Planeamento global e estatística</t>
  </si>
  <si>
    <t>07.00.01.03.03 - Outros serviços gerais</t>
  </si>
  <si>
    <t>07.00.01.04.00 - Investigação multidisciplinar</t>
  </si>
  <si>
    <t>07.00.01.05.00 - ID - serviços públicos gerais</t>
  </si>
  <si>
    <t>07.00.01.06.00 - Não especificados</t>
  </si>
  <si>
    <t>07.00.01.07.00 - Transacções da dívida pública</t>
  </si>
  <si>
    <t>07.00.01.08.00 - Transferências interinstitucionais</t>
  </si>
  <si>
    <t>07.00.01 - Serviços Públicos Gerais Total</t>
  </si>
  <si>
    <t>07.00.02 - Defesa</t>
  </si>
  <si>
    <t>07.00.02.01.00 - Defesa militar</t>
  </si>
  <si>
    <t>07.00.02.02.00 - Defesa civil</t>
  </si>
  <si>
    <t>07.00.02.05.00 - Defesa- outros não especificados</t>
  </si>
  <si>
    <t>07.00.02 - Defesa Total</t>
  </si>
  <si>
    <t>07.00.03 - Segurança e ordem pública</t>
  </si>
  <si>
    <t>07.00.03.01.00 - Serviços policiais</t>
  </si>
  <si>
    <t>07.00.03.03.00 - Tribunais</t>
  </si>
  <si>
    <t>07.00.03.04.00 - Prisões</t>
  </si>
  <si>
    <t>07.00.03.05.00 - ID - segurança e ordem pública</t>
  </si>
  <si>
    <t>07.00.03.06.00 - Não especificados</t>
  </si>
  <si>
    <t>07.00.03 - Segurança e ordem pública Total</t>
  </si>
  <si>
    <t>07.00.04 - Assuntos económicos</t>
  </si>
  <si>
    <t>07.00.04.01.01 - Economia em geral e comércio</t>
  </si>
  <si>
    <t>07.00.04.01.02 - Assuntos laborais e de emprego</t>
  </si>
  <si>
    <t>07.00.04.02.01 - Agricultura</t>
  </si>
  <si>
    <t>07.00.04.02.02 - Silvicultura</t>
  </si>
  <si>
    <t>07.00.04.02.04 - Pesca</t>
  </si>
  <si>
    <t>07.00.04.02.05 - Pecuária</t>
  </si>
  <si>
    <t>07.00.04.03 - Combustível e energia</t>
  </si>
  <si>
    <t>07.00.04.03.05 - Electricidade</t>
  </si>
  <si>
    <t>07.00.04.03.06 - Energia não eléctrica</t>
  </si>
  <si>
    <t>07.00.04.04.02 - Indústria</t>
  </si>
  <si>
    <t>07.00.04.04.03 - Construção</t>
  </si>
  <si>
    <t>07.00.04.05.01 - Rede rodoviária</t>
  </si>
  <si>
    <t>07.00.04.05.02 - Marítimo</t>
  </si>
  <si>
    <t>07.00.04.05.04 - Transportes aéreos</t>
  </si>
  <si>
    <t>07.00.04.05.05 - Transporte por condutas e outros</t>
  </si>
  <si>
    <t>07.00.04.06.00 - Comunicações</t>
  </si>
  <si>
    <t>07.00.04.07.03 - Turismo</t>
  </si>
  <si>
    <t>07.00.04.08.01 - ID - economia, comércio e laborais</t>
  </si>
  <si>
    <t>07.00.04.08.02 - I&amp;D - agricultura  silvicultura  caça e pesca</t>
  </si>
  <si>
    <t>07.00.04.09.00 - Assuntos económicos não especificados</t>
  </si>
  <si>
    <t>07.00.04 - Assuntos económicos Total</t>
  </si>
  <si>
    <t>07.00.05 - Protecção ambiental</t>
  </si>
  <si>
    <t>07.00.05.01.00 - Gestão de resíduos e substâncias perigosas</t>
  </si>
  <si>
    <t>07.00.05.02.00 - Gestão de esgotos e águas</t>
  </si>
  <si>
    <t>07.00.05.04.00 - Protecção da biodiversidade e paisagem</t>
  </si>
  <si>
    <t>07.00.05.05.00 - ID - protecção ambiental</t>
  </si>
  <si>
    <t>07.00.05.06.00 - Protecção ambiemtal outros não especificados</t>
  </si>
  <si>
    <t>07.00.05 - Protecção ambiental Total</t>
  </si>
  <si>
    <t>07.00.06 - Habitação e desenvolvimento urbanístico</t>
  </si>
  <si>
    <t>07.00.06.01.00 - Desenvolvimento habitacional</t>
  </si>
  <si>
    <t>07.00.06.02.00 - Desenvolvimento urbanístico</t>
  </si>
  <si>
    <t>07.00.06.03.00 - Abastecimento de água</t>
  </si>
  <si>
    <t>07.00.06.05.00 - ID - habitação e desenvolvimento urbanístico</t>
  </si>
  <si>
    <t>07.00.06.06.00 - Hab. E desenvolvimento - não especeficados</t>
  </si>
  <si>
    <t>07.00.06 - Habitação e desenvolvimento urbanístico Total</t>
  </si>
  <si>
    <t>07.00.07 - Saúde</t>
  </si>
  <si>
    <t>07.00.07.01.01 - Produtos farmacêuticos</t>
  </si>
  <si>
    <t>07.00.07.02.02 - Serviços de medicina geral</t>
  </si>
  <si>
    <t>07.00.07.03.01 - Serviços hospitalares gerais</t>
  </si>
  <si>
    <t>07.00.07.03.02 - Serviços hospitalares especializados</t>
  </si>
  <si>
    <t>07.00.07.03.03 - Serviços de centro de saúde e maternidade</t>
  </si>
  <si>
    <t>07.00.07.04.00 - Serviços de saúde pública</t>
  </si>
  <si>
    <t>07.00.07.05.00 - I&amp;D - saúde</t>
  </si>
  <si>
    <t>07.00.07.06.00 - Serviços ambulatórios não especificados</t>
  </si>
  <si>
    <t>07.00.07 - Saúde Total</t>
  </si>
  <si>
    <t>07.00.08 - Serviços culturais  recreativos e religiosos</t>
  </si>
  <si>
    <t>07.00.08.01 - Serviços recreativos e desporto</t>
  </si>
  <si>
    <t>07.00.08.01.00 - Serviços recreativos e desporto</t>
  </si>
  <si>
    <t>07.00.08.02.00 - Serviços culturais</t>
  </si>
  <si>
    <t>07.00.08.05.00 - ID - serviços culturais, recreativos e religiosos</t>
  </si>
  <si>
    <t>07.00.08.06.00 - Serviços culturais  recreativos e religiosos não especificados</t>
  </si>
  <si>
    <t>07.00.08 - Serviços culturais  recreativos e religiosos Total</t>
  </si>
  <si>
    <t>07.00.09 - Educação</t>
  </si>
  <si>
    <t>07.00.09.01.01 - Pré-primário</t>
  </si>
  <si>
    <t>07.00.09.01.02 - Ensino primário</t>
  </si>
  <si>
    <t>07.00.09.02.02 - Segundo Ciclo Do Secundário</t>
  </si>
  <si>
    <t>07.00.09.02.03 - Id Ensino Secundário</t>
  </si>
  <si>
    <t>07.00.09.04.01 - Licenciatura</t>
  </si>
  <si>
    <t>07.00.09.04.02 - Outros graus académicos</t>
  </si>
  <si>
    <t>07.00.09.05.00 - Ensino não especificado</t>
  </si>
  <si>
    <t>07.00.09.06.00 - Serviços auxiliares á educação</t>
  </si>
  <si>
    <t>07.00.09.07.00 - ID - educação</t>
  </si>
  <si>
    <t>07.00.09.08 - Outros não especificados</t>
  </si>
  <si>
    <t>07.00.09.08.00 - Outros não especificados-educação</t>
  </si>
  <si>
    <t>07.00.09 - Educação Total</t>
  </si>
  <si>
    <t>07.00.10 - Protecção social</t>
  </si>
  <si>
    <t>07.00.10.01.02 - Incapacidade</t>
  </si>
  <si>
    <t>07.00.10.02.00 - Idosos</t>
  </si>
  <si>
    <t>07.00.10.03.00 - Sobrevivência</t>
  </si>
  <si>
    <t>07.00.10.04 - Família e crianças</t>
  </si>
  <si>
    <t>07.00.10.04.00 - Família e crianças</t>
  </si>
  <si>
    <t>07.00.10.06.00 - Habitação</t>
  </si>
  <si>
    <t>07.00.10.07.00 - Exclusão social</t>
  </si>
  <si>
    <t>07.00.10.08.00 - ID Protecção Social</t>
  </si>
  <si>
    <t>07.00.10.09.00 - Proteção Social Não Especificado</t>
  </si>
  <si>
    <t>07.00.10 - Protecção social Total</t>
  </si>
  <si>
    <t>Mapa VII - Despesa por Programa e Tipo de Financiamento</t>
  </si>
  <si>
    <t>Tesouro</t>
  </si>
  <si>
    <t>OFN</t>
  </si>
  <si>
    <t>FCP AAL</t>
  </si>
  <si>
    <t>Donativo</t>
  </si>
  <si>
    <t>Empréstimos</t>
  </si>
  <si>
    <t xml:space="preserve">PILAR </t>
  </si>
  <si>
    <t>PROGRAMAS</t>
  </si>
  <si>
    <t>AMBIENTE</t>
  </si>
  <si>
    <t>AÇÃO CLIMÁTICA E RESILIÊNCIA</t>
  </si>
  <si>
    <t>ÁGUA E SANEAMENTO</t>
  </si>
  <si>
    <t>AMBIENTE, BIODIVERSIDADE E GEODIVERSIDADE</t>
  </si>
  <si>
    <t>AMBIENTE TOTAL</t>
  </si>
  <si>
    <t>ECONOMIA</t>
  </si>
  <si>
    <t>CABO VERDE PLATAFORMA AÉREA</t>
  </si>
  <si>
    <t>CABO VERDE PLATAFORMA DA INDÚSTRIA E DO COMÉRCIO</t>
  </si>
  <si>
    <t>CABO VERDE PLATAFORMA DIGITAL E DA INOVAÇÃO</t>
  </si>
  <si>
    <t>CABO VERDE PLATAFORMA DO DESPORTO</t>
  </si>
  <si>
    <t>CABO VERDE PLATAFORMA DO TURISMO</t>
  </si>
  <si>
    <t>CABO VERDE PLATAFORMA MARÍTIMA</t>
  </si>
  <si>
    <t>DESENVOLVIMENTO DA CULTURA E DAS INDÚSTRIAS CRIATIVAS</t>
  </si>
  <si>
    <t>DESENVOLVIMENTO EMPRESARIAL</t>
  </si>
  <si>
    <t>INFRAESTRUTURAS MODERNAS E SEGURAS</t>
  </si>
  <si>
    <t>PROGRAMA NACIONAL DA CIÊNCIA</t>
  </si>
  <si>
    <t>PROGRAMA NACIONAL PARA A SUSTENTABILIDADE ENERGÉTICA</t>
  </si>
  <si>
    <t>PROGRAMA SISTEMA DE INFORMAÇÃO PARA O DESENVOLVIMENTO SUSTENTÁVEL</t>
  </si>
  <si>
    <t>TRANSFORMAÇÃO DA AGRICULTURA</t>
  </si>
  <si>
    <t>ECONOMIA TOTAL</t>
  </si>
  <si>
    <t>ESTADO SOCIAL</t>
  </si>
  <si>
    <t>DESENVOLVIMENTO DO CAPITAL HUMANO</t>
  </si>
  <si>
    <t>DESENVOLVIMENTO INTEGRADO DE SAUDE</t>
  </si>
  <si>
    <t>GESTAO E ADMINISTRACAO GERAL</t>
  </si>
  <si>
    <t>HABITAÇÃO, DESENVOLVIMENTO URBANO E GESTÃO DO TERRITÓRIO</t>
  </si>
  <si>
    <t>PROMOCAO DA IGUALDADE E EQUIDADE DO GENERO</t>
  </si>
  <si>
    <t>PROTEÇÃO SOCIAL</t>
  </si>
  <si>
    <t>ESTADO SOCIAL TOTAL</t>
  </si>
  <si>
    <t>SOBERANIA</t>
  </si>
  <si>
    <t>DIÁSPORA CABO-VERDIANA-UMA CENTRALIDADE</t>
  </si>
  <si>
    <t>DIPLOMACIA CABO-VERDIANA NOVO PARADIGMA</t>
  </si>
  <si>
    <t>GOVERNANÇA E DEMOCRACIA</t>
  </si>
  <si>
    <t>JUSTIÇA E PAZ SOCIAL</t>
  </si>
  <si>
    <t>MODERNIZAÇÃO DO ESTADO E DA ADMINISTRAÇÃO PÚBLICA</t>
  </si>
  <si>
    <t>REFORÇO DA SEGURANÇA NACIONAL</t>
  </si>
  <si>
    <t>SOBERENIA TOTAL</t>
  </si>
  <si>
    <t xml:space="preserve"> </t>
  </si>
  <si>
    <t>Mapa XV - Orçamento Por Níveis de Género e Orgânica</t>
  </si>
  <si>
    <t>Orçamento 
Inicial (OI)</t>
  </si>
  <si>
    <t>Nivel G0</t>
  </si>
  <si>
    <t>Nivel G1</t>
  </si>
  <si>
    <t>Nivel G2</t>
  </si>
  <si>
    <t>Nivel G3</t>
  </si>
  <si>
    <t>Total Contribuição Género</t>
  </si>
  <si>
    <t>Total Orçamento</t>
  </si>
  <si>
    <t>Total Execução</t>
  </si>
  <si>
    <t>% Exe. 
Contribuição Género</t>
  </si>
  <si>
    <t>Orgânica</t>
  </si>
  <si>
    <t>Peso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</si>
</sst>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F243E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244062"/>
      <name val="Calibri"/>
      <family val="2"/>
      <scheme val="minor"/>
    </font>
    <font>
      <b/>
      <sz val="10"/>
      <color rgb="FF244062"/>
      <name val="Arial"/>
      <family val="2"/>
    </font>
    <font>
      <b/>
      <sz val="11"/>
      <color rgb="FF0000FF"/>
      <name val="Arial"/>
      <family val="2"/>
    </font>
    <font>
      <b/>
      <sz val="11"/>
      <color rgb="FF2440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8" tint="-0.24985503707998902"/>
        <bgColor indexed="64"/>
      </patternFill>
    </fill>
    <fill>
      <patternFill patternType="solid">
        <fgColor theme="8" tint="-0.249916074098941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86724448377941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</cellStyleXfs>
  <cellXfs count="298">
    <xf numFmtId="0" fontId="0" fillId="0" borderId="0" xfId="0"/>
    <xf numFmtId="0" fontId="6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vertical="center" wrapText="1"/>
    </xf>
    <xf numFmtId="3" fontId="9" fillId="2" borderId="0" xfId="0" applyNumberFormat="1" applyFont="1" applyFill="1"/>
    <xf numFmtId="0" fontId="9" fillId="2" borderId="0" xfId="0" applyFont="1" applyFill="1"/>
    <xf numFmtId="3" fontId="6" fillId="0" borderId="0" xfId="0" applyNumberFormat="1" applyFont="1"/>
    <xf numFmtId="0" fontId="10" fillId="2" borderId="0" xfId="0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4" fillId="3" borderId="7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5" fillId="5" borderId="1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vertical="center"/>
    </xf>
    <xf numFmtId="0" fontId="15" fillId="5" borderId="7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vertical="center"/>
    </xf>
    <xf numFmtId="165" fontId="3" fillId="5" borderId="7" xfId="1" applyNumberFormat="1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vertical="center"/>
    </xf>
    <xf numFmtId="0" fontId="16" fillId="7" borderId="10" xfId="0" applyFont="1" applyFill="1" applyBorder="1"/>
    <xf numFmtId="0" fontId="16" fillId="7" borderId="8" xfId="0" applyFont="1" applyFill="1" applyBorder="1" applyAlignment="1">
      <alignment vertical="top"/>
    </xf>
    <xf numFmtId="3" fontId="17" fillId="7" borderId="10" xfId="0" applyNumberFormat="1" applyFont="1" applyFill="1" applyBorder="1"/>
    <xf numFmtId="165" fontId="17" fillId="7" borderId="10" xfId="1" applyNumberFormat="1" applyFont="1" applyFill="1" applyBorder="1"/>
    <xf numFmtId="0" fontId="18" fillId="2" borderId="4" xfId="0" applyFont="1" applyFill="1" applyBorder="1"/>
    <xf numFmtId="0" fontId="17" fillId="2" borderId="5" xfId="0" applyFont="1" applyFill="1" applyBorder="1" applyAlignment="1">
      <alignment vertical="top"/>
    </xf>
    <xf numFmtId="3" fontId="18" fillId="2" borderId="5" xfId="0" applyNumberFormat="1" applyFont="1" applyFill="1" applyBorder="1"/>
    <xf numFmtId="3" fontId="18" fillId="2" borderId="6" xfId="0" applyNumberFormat="1" applyFont="1" applyFill="1" applyBorder="1"/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vertical="top"/>
    </xf>
    <xf numFmtId="3" fontId="17" fillId="2" borderId="7" xfId="0" applyNumberFormat="1" applyFont="1" applyFill="1" applyBorder="1"/>
    <xf numFmtId="3" fontId="17" fillId="0" borderId="7" xfId="0" applyNumberFormat="1" applyFont="1" applyFill="1" applyBorder="1"/>
    <xf numFmtId="165" fontId="17" fillId="0" borderId="7" xfId="1" applyNumberFormat="1" applyFont="1" applyFill="1" applyBorder="1"/>
    <xf numFmtId="0" fontId="18" fillId="0" borderId="7" xfId="2" applyFont="1" applyFill="1" applyBorder="1" applyAlignment="1">
      <alignment horizontal="left"/>
    </xf>
    <xf numFmtId="0" fontId="18" fillId="0" borderId="7" xfId="0" applyFont="1" applyFill="1" applyBorder="1" applyAlignment="1">
      <alignment horizontal="left" vertical="top"/>
    </xf>
    <xf numFmtId="3" fontId="18" fillId="0" borderId="7" xfId="0" applyNumberFormat="1" applyFont="1" applyFill="1" applyBorder="1"/>
    <xf numFmtId="165" fontId="18" fillId="0" borderId="7" xfId="1" applyNumberFormat="1" applyFont="1" applyFill="1" applyBorder="1"/>
    <xf numFmtId="3" fontId="18" fillId="0" borderId="4" xfId="0" applyNumberFormat="1" applyFont="1" applyFill="1" applyBorder="1"/>
    <xf numFmtId="0" fontId="19" fillId="0" borderId="0" xfId="0" applyFont="1"/>
    <xf numFmtId="0" fontId="18" fillId="0" borderId="7" xfId="0" applyFont="1" applyFill="1" applyBorder="1" applyAlignment="1">
      <alignment horizontal="left"/>
    </xf>
    <xf numFmtId="0" fontId="18" fillId="0" borderId="7" xfId="0" applyFont="1" applyFill="1" applyBorder="1" applyAlignment="1">
      <alignment vertical="top"/>
    </xf>
    <xf numFmtId="0" fontId="6" fillId="0" borderId="0" xfId="0" applyFont="1" applyFill="1"/>
    <xf numFmtId="0" fontId="18" fillId="2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vertical="top"/>
    </xf>
    <xf numFmtId="3" fontId="17" fillId="7" borderId="7" xfId="0" applyNumberFormat="1" applyFont="1" applyFill="1" applyBorder="1"/>
    <xf numFmtId="165" fontId="17" fillId="7" borderId="7" xfId="1" applyNumberFormat="1" applyFont="1" applyFill="1" applyBorder="1"/>
    <xf numFmtId="0" fontId="18" fillId="0" borderId="7" xfId="0" applyFont="1" applyFill="1" applyBorder="1"/>
    <xf numFmtId="0" fontId="18" fillId="2" borderId="7" xfId="0" applyFont="1" applyFill="1" applyBorder="1" applyAlignment="1">
      <alignment horizontal="left" vertical="top"/>
    </xf>
    <xf numFmtId="0" fontId="18" fillId="2" borderId="7" xfId="0" applyFont="1" applyFill="1" applyBorder="1"/>
    <xf numFmtId="0" fontId="16" fillId="7" borderId="7" xfId="0" applyFont="1" applyFill="1" applyBorder="1"/>
    <xf numFmtId="0" fontId="17" fillId="2" borderId="7" xfId="0" applyFont="1" applyFill="1" applyBorder="1"/>
    <xf numFmtId="0" fontId="17" fillId="2" borderId="7" xfId="0" applyFont="1" applyFill="1" applyBorder="1" applyAlignment="1">
      <alignment vertical="top"/>
    </xf>
    <xf numFmtId="165" fontId="17" fillId="2" borderId="7" xfId="1" applyNumberFormat="1" applyFont="1" applyFill="1" applyBorder="1"/>
    <xf numFmtId="3" fontId="18" fillId="2" borderId="7" xfId="0" applyNumberFormat="1" applyFont="1" applyFill="1" applyBorder="1"/>
    <xf numFmtId="165" fontId="18" fillId="2" borderId="7" xfId="1" applyNumberFormat="1" applyFont="1" applyFill="1" applyBorder="1"/>
    <xf numFmtId="0" fontId="6" fillId="2" borderId="0" xfId="0" applyFont="1" applyFill="1"/>
    <xf numFmtId="0" fontId="17" fillId="0" borderId="7" xfId="0" applyFont="1" applyFill="1" applyBorder="1"/>
    <xf numFmtId="165" fontId="17" fillId="8" borderId="7" xfId="1" applyNumberFormat="1" applyFont="1" applyFill="1" applyBorder="1"/>
    <xf numFmtId="0" fontId="17" fillId="0" borderId="7" xfId="0" applyFont="1" applyFill="1" applyBorder="1" applyAlignment="1">
      <alignment horizontal="left" vertical="top"/>
    </xf>
    <xf numFmtId="0" fontId="18" fillId="0" borderId="7" xfId="3" applyFont="1" applyFill="1" applyBorder="1"/>
    <xf numFmtId="0" fontId="18" fillId="2" borderId="7" xfId="3" applyFont="1" applyFill="1" applyBorder="1"/>
    <xf numFmtId="0" fontId="18" fillId="0" borderId="7" xfId="4" applyFont="1" applyFill="1" applyBorder="1"/>
    <xf numFmtId="0" fontId="17" fillId="2" borderId="4" xfId="0" applyFont="1" applyFill="1" applyBorder="1"/>
    <xf numFmtId="0" fontId="0" fillId="2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3" fontId="3" fillId="5" borderId="0" xfId="0" applyNumberFormat="1" applyFont="1" applyFill="1" applyBorder="1"/>
    <xf numFmtId="165" fontId="3" fillId="5" borderId="9" xfId="1" applyNumberFormat="1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vertical="top"/>
    </xf>
    <xf numFmtId="0" fontId="16" fillId="0" borderId="7" xfId="0" applyFont="1" applyFill="1" applyBorder="1"/>
    <xf numFmtId="0" fontId="16" fillId="0" borderId="7" xfId="0" applyFont="1" applyFill="1" applyBorder="1" applyAlignment="1">
      <alignment vertical="top"/>
    </xf>
    <xf numFmtId="0" fontId="18" fillId="0" borderId="5" xfId="0" applyFont="1" applyFill="1" applyBorder="1" applyAlignment="1">
      <alignment horizontal="left" vertical="top"/>
    </xf>
    <xf numFmtId="0" fontId="15" fillId="5" borderId="11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0" fontId="12" fillId="6" borderId="7" xfId="0" applyFont="1" applyFill="1" applyBorder="1" applyAlignment="1">
      <alignment vertical="center"/>
    </xf>
    <xf numFmtId="0" fontId="12" fillId="6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/>
    <xf numFmtId="0" fontId="11" fillId="0" borderId="4" xfId="0" applyFont="1" applyFill="1" applyBorder="1" applyAlignment="1"/>
    <xf numFmtId="0" fontId="11" fillId="0" borderId="6" xfId="0" applyFont="1" applyFill="1" applyBorder="1" applyAlignment="1"/>
    <xf numFmtId="3" fontId="11" fillId="0" borderId="7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3" fontId="9" fillId="0" borderId="7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9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9" fillId="0" borderId="7" xfId="0" applyFont="1" applyFill="1" applyBorder="1" applyAlignment="1"/>
    <xf numFmtId="0" fontId="11" fillId="0" borderId="7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 indent="1"/>
    </xf>
    <xf numFmtId="0" fontId="9" fillId="0" borderId="7" xfId="0" applyFont="1" applyFill="1" applyBorder="1"/>
    <xf numFmtId="0" fontId="11" fillId="0" borderId="7" xfId="0" applyFont="1" applyFill="1" applyBorder="1" applyAlignment="1">
      <alignment horizontal="left" vertical="center" indent="1"/>
    </xf>
    <xf numFmtId="3" fontId="4" fillId="9" borderId="15" xfId="0" applyNumberFormat="1" applyFont="1" applyFill="1" applyBorder="1"/>
    <xf numFmtId="3" fontId="0" fillId="10" borderId="0" xfId="0" applyNumberFormat="1" applyFill="1"/>
    <xf numFmtId="0" fontId="4" fillId="11" borderId="0" xfId="0" applyFont="1" applyFill="1"/>
    <xf numFmtId="0" fontId="4" fillId="11" borderId="16" xfId="0" applyFont="1" applyFill="1" applyBorder="1"/>
    <xf numFmtId="0" fontId="4" fillId="0" borderId="0" xfId="0" applyFont="1"/>
    <xf numFmtId="3" fontId="0" fillId="0" borderId="0" xfId="0" applyNumberFormat="1"/>
    <xf numFmtId="0" fontId="0" fillId="10" borderId="0" xfId="0" applyFill="1"/>
    <xf numFmtId="0" fontId="4" fillId="0" borderId="16" xfId="0" applyFont="1" applyBorder="1"/>
    <xf numFmtId="3" fontId="4" fillId="0" borderId="0" xfId="0" applyNumberFormat="1" applyFont="1"/>
    <xf numFmtId="0" fontId="4" fillId="11" borderId="15" xfId="0" applyFont="1" applyFill="1" applyBorder="1"/>
    <xf numFmtId="3" fontId="4" fillId="11" borderId="15" xfId="0" applyNumberFormat="1" applyFont="1" applyFill="1" applyBorder="1"/>
    <xf numFmtId="0" fontId="23" fillId="12" borderId="7" xfId="0" applyFont="1" applyFill="1" applyBorder="1"/>
    <xf numFmtId="0" fontId="23" fillId="0" borderId="7" xfId="0" applyFont="1" applyFill="1" applyBorder="1"/>
    <xf numFmtId="0" fontId="24" fillId="0" borderId="7" xfId="0" applyFont="1" applyBorder="1"/>
    <xf numFmtId="3" fontId="24" fillId="0" borderId="7" xfId="0" applyNumberFormat="1" applyFont="1" applyBorder="1"/>
    <xf numFmtId="0" fontId="22" fillId="0" borderId="0" xfId="0" applyFont="1"/>
    <xf numFmtId="0" fontId="23" fillId="0" borderId="7" xfId="0" applyFont="1" applyBorder="1"/>
    <xf numFmtId="3" fontId="23" fillId="0" borderId="7" xfId="0" applyNumberFormat="1" applyFont="1" applyBorder="1"/>
    <xf numFmtId="0" fontId="13" fillId="13" borderId="0" xfId="0" applyFont="1" applyFill="1" applyAlignment="1">
      <alignment vertical="center"/>
    </xf>
    <xf numFmtId="0" fontId="2" fillId="13" borderId="0" xfId="0" applyFont="1" applyFill="1" applyAlignment="1">
      <alignment vertical="center"/>
    </xf>
    <xf numFmtId="0" fontId="0" fillId="2" borderId="0" xfId="0" applyFill="1"/>
    <xf numFmtId="0" fontId="18" fillId="2" borderId="3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165" fontId="18" fillId="2" borderId="7" xfId="1" applyNumberFormat="1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3" fontId="17" fillId="2" borderId="7" xfId="0" applyNumberFormat="1" applyFont="1" applyFill="1" applyBorder="1" applyAlignment="1">
      <alignment vertical="center"/>
    </xf>
    <xf numFmtId="165" fontId="17" fillId="2" borderId="6" xfId="1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0" fillId="0" borderId="0" xfId="0" applyFill="1"/>
    <xf numFmtId="3" fontId="18" fillId="2" borderId="3" xfId="0" applyNumberFormat="1" applyFont="1" applyFill="1" applyBorder="1" applyAlignment="1">
      <alignment vertical="center"/>
    </xf>
    <xf numFmtId="3" fontId="17" fillId="2" borderId="3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3" fontId="17" fillId="0" borderId="5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165" fontId="17" fillId="0" borderId="6" xfId="1" applyNumberFormat="1" applyFont="1" applyFill="1" applyBorder="1" applyAlignment="1">
      <alignment vertical="center"/>
    </xf>
    <xf numFmtId="0" fontId="29" fillId="5" borderId="11" xfId="0" applyFont="1" applyFill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3" fontId="29" fillId="5" borderId="14" xfId="0" applyNumberFormat="1" applyFont="1" applyFill="1" applyBorder="1" applyAlignment="1">
      <alignment vertical="center"/>
    </xf>
    <xf numFmtId="165" fontId="3" fillId="5" borderId="12" xfId="1" applyNumberFormat="1" applyFont="1" applyFill="1" applyBorder="1"/>
    <xf numFmtId="0" fontId="13" fillId="2" borderId="0" xfId="0" applyFont="1" applyFill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3" fontId="31" fillId="0" borderId="7" xfId="0" applyNumberFormat="1" applyFont="1" applyFill="1" applyBorder="1" applyAlignment="1">
      <alignment vertical="center"/>
    </xf>
    <xf numFmtId="3" fontId="0" fillId="2" borderId="7" xfId="0" applyNumberFormat="1" applyFont="1" applyFill="1" applyBorder="1"/>
    <xf numFmtId="165" fontId="0" fillId="2" borderId="7" xfId="1" applyNumberFormat="1" applyFont="1" applyFill="1" applyBorder="1"/>
    <xf numFmtId="0" fontId="18" fillId="2" borderId="7" xfId="0" applyFont="1" applyFill="1" applyBorder="1" applyAlignment="1">
      <alignment horizontal="left" vertical="center"/>
    </xf>
    <xf numFmtId="3" fontId="31" fillId="2" borderId="7" xfId="0" applyNumberFormat="1" applyFont="1" applyFill="1" applyBorder="1" applyAlignment="1">
      <alignment vertical="center"/>
    </xf>
    <xf numFmtId="3" fontId="0" fillId="0" borderId="7" xfId="0" applyNumberFormat="1" applyFont="1" applyFill="1" applyBorder="1"/>
    <xf numFmtId="0" fontId="18" fillId="2" borderId="7" xfId="0" applyFont="1" applyFill="1" applyBorder="1" applyAlignment="1"/>
    <xf numFmtId="0" fontId="18" fillId="0" borderId="7" xfId="0" applyFont="1" applyFill="1" applyBorder="1" applyAlignment="1"/>
    <xf numFmtId="165" fontId="0" fillId="0" borderId="7" xfId="1" applyNumberFormat="1" applyFont="1" applyFill="1" applyBorder="1"/>
    <xf numFmtId="3" fontId="18" fillId="0" borderId="5" xfId="0" applyNumberFormat="1" applyFont="1" applyFill="1" applyBorder="1"/>
    <xf numFmtId="165" fontId="3" fillId="5" borderId="7" xfId="1" applyNumberFormat="1" applyFont="1" applyFill="1" applyBorder="1"/>
    <xf numFmtId="0" fontId="18" fillId="2" borderId="3" xfId="0" applyFont="1" applyFill="1" applyBorder="1" applyAlignment="1">
      <alignment horizontal="lef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30" fillId="0" borderId="7" xfId="0" applyNumberFormat="1" applyFont="1" applyFill="1" applyBorder="1" applyAlignment="1">
      <alignment vertical="center"/>
    </xf>
    <xf numFmtId="165" fontId="30" fillId="0" borderId="7" xfId="1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7" fillId="2" borderId="14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32" fillId="0" borderId="7" xfId="0" applyNumberFormat="1" applyFont="1" applyFill="1" applyBorder="1" applyAlignment="1">
      <alignment vertical="center"/>
    </xf>
    <xf numFmtId="165" fontId="32" fillId="0" borderId="10" xfId="1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horizontal="right" vertical="center"/>
    </xf>
    <xf numFmtId="165" fontId="32" fillId="0" borderId="7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3" fontId="18" fillId="2" borderId="7" xfId="0" applyNumberFormat="1" applyFont="1" applyFill="1" applyBorder="1" applyAlignment="1">
      <alignment horizontal="right" vertical="center"/>
    </xf>
    <xf numFmtId="3" fontId="30" fillId="2" borderId="7" xfId="0" applyNumberFormat="1" applyFont="1" applyFill="1" applyBorder="1" applyAlignment="1">
      <alignment vertical="center"/>
    </xf>
    <xf numFmtId="165" fontId="30" fillId="2" borderId="7" xfId="1" applyNumberFormat="1" applyFont="1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/>
    </xf>
    <xf numFmtId="165" fontId="33" fillId="0" borderId="7" xfId="1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horizontal="right" vertical="center"/>
    </xf>
    <xf numFmtId="165" fontId="29" fillId="5" borderId="7" xfId="1" applyNumberFormat="1" applyFont="1" applyFill="1" applyBorder="1" applyAlignment="1">
      <alignment vertical="center"/>
    </xf>
    <xf numFmtId="165" fontId="3" fillId="5" borderId="3" xfId="1" applyNumberFormat="1" applyFont="1" applyFill="1" applyBorder="1" applyAlignment="1">
      <alignment vertical="center"/>
    </xf>
    <xf numFmtId="165" fontId="17" fillId="2" borderId="7" xfId="1" applyNumberFormat="1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34" fillId="5" borderId="5" xfId="0" applyFont="1" applyFill="1" applyBorder="1" applyAlignment="1">
      <alignment vertical="center"/>
    </xf>
    <xf numFmtId="0" fontId="34" fillId="5" borderId="6" xfId="0" applyFont="1" applyFill="1" applyBorder="1" applyAlignment="1">
      <alignment vertical="center"/>
    </xf>
    <xf numFmtId="0" fontId="4" fillId="0" borderId="3" xfId="0" applyFont="1" applyBorder="1"/>
    <xf numFmtId="0" fontId="18" fillId="2" borderId="6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3" fontId="0" fillId="0" borderId="7" xfId="0" applyNumberFormat="1" applyFill="1" applyBorder="1"/>
    <xf numFmtId="0" fontId="17" fillId="2" borderId="5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165" fontId="18" fillId="0" borderId="7" xfId="1" applyNumberFormat="1" applyFont="1" applyFill="1" applyBorder="1" applyAlignment="1">
      <alignment vertical="center"/>
    </xf>
    <xf numFmtId="3" fontId="18" fillId="0" borderId="10" xfId="0" applyNumberFormat="1" applyFont="1" applyFill="1" applyBorder="1" applyAlignment="1">
      <alignment vertical="center"/>
    </xf>
    <xf numFmtId="165" fontId="18" fillId="0" borderId="10" xfId="1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left" vertical="center"/>
    </xf>
    <xf numFmtId="0" fontId="35" fillId="5" borderId="6" xfId="0" applyFont="1" applyFill="1" applyBorder="1" applyAlignment="1">
      <alignment vertical="center"/>
    </xf>
    <xf numFmtId="3" fontId="29" fillId="5" borderId="7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37" fillId="5" borderId="0" xfId="0" applyFont="1" applyFill="1" applyBorder="1" applyAlignment="1">
      <alignment vertical="center"/>
    </xf>
    <xf numFmtId="0" fontId="37" fillId="5" borderId="9" xfId="0" applyFont="1" applyFill="1" applyBorder="1" applyAlignment="1">
      <alignment vertical="center"/>
    </xf>
    <xf numFmtId="0" fontId="37" fillId="5" borderId="8" xfId="0" applyFont="1" applyFill="1" applyBorder="1" applyAlignment="1">
      <alignment vertical="center"/>
    </xf>
    <xf numFmtId="0" fontId="37" fillId="5" borderId="6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3" fillId="5" borderId="7" xfId="0" applyNumberFormat="1" applyFont="1" applyFill="1" applyBorder="1"/>
    <xf numFmtId="9" fontId="3" fillId="5" borderId="7" xfId="1" applyFont="1" applyFill="1" applyBorder="1"/>
    <xf numFmtId="9" fontId="3" fillId="5" borderId="7" xfId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8" fillId="14" borderId="3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11 2 3" xfId="3"/>
    <cellStyle name="Normal 2" xfId="2"/>
    <cellStyle name="Normal 44 2" xfId="4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2051228</xdr:colOff>
      <xdr:row>4</xdr:row>
      <xdr:rowOff>88942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3454578" cy="825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12700</xdr:rowOff>
    </xdr:from>
    <xdr:to>
      <xdr:col>1</xdr:col>
      <xdr:colOff>1143178</xdr:colOff>
      <xdr:row>2</xdr:row>
      <xdr:rowOff>488992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2700"/>
          <a:ext cx="3454578" cy="8255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0</xdr:rowOff>
    </xdr:from>
    <xdr:to>
      <xdr:col>1</xdr:col>
      <xdr:colOff>2673528</xdr:colOff>
      <xdr:row>4</xdr:row>
      <xdr:rowOff>196892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0"/>
          <a:ext cx="3454578" cy="825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25400</xdr:rowOff>
    </xdr:from>
    <xdr:to>
      <xdr:col>1</xdr:col>
      <xdr:colOff>1143178</xdr:colOff>
      <xdr:row>1</xdr:row>
      <xdr:rowOff>565192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25400"/>
          <a:ext cx="3454578" cy="8255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2254428</xdr:colOff>
      <xdr:row>4</xdr:row>
      <xdr:rowOff>120692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54578" cy="8255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44450</xdr:rowOff>
    </xdr:from>
    <xdr:to>
      <xdr:col>0</xdr:col>
      <xdr:colOff>3511728</xdr:colOff>
      <xdr:row>4</xdr:row>
      <xdr:rowOff>127042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4450"/>
          <a:ext cx="3454578" cy="825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pas%20Contas%201&#186;%20Trim%202024%20_%20VF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zete.teixeira/AppData/Local/Microsoft/Windows/INetCache/Content.Outlook/KJKLEWE9/C&#243;pia%20de%20Receita%20arrecadada%20CGJ%20-%20Janeiro%20a%20Dezembro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 da Conta Trimestral"/>
      <sheetName val="Despesas variação Homologa "/>
      <sheetName val="Auxiliar Despesas Variação "/>
      <sheetName val="Despesas Completo "/>
      <sheetName val="Produto de Emprestimo"/>
      <sheetName val="Mapa A_Fluxo_Caixa "/>
      <sheetName val="Mapa XI_ Op. Financeiras "/>
      <sheetName val="Mapa Auxiliar - Despesas"/>
      <sheetName val="Mapa I_ Receitas do Estado"/>
      <sheetName val="Receitas DGA I TRIM 2024"/>
      <sheetName val="Mapa II_ Despesas por Economica"/>
      <sheetName val="Mapa III_ Despesas por Organica"/>
      <sheetName val="Segurança Social"/>
      <sheetName val="Mapa IV_ Despesas por Funções"/>
      <sheetName val="Mapa VIII"/>
      <sheetName val="Mapa IX"/>
      <sheetName val="Mapa V Receitas FSAs  "/>
      <sheetName val="Mapa V Receitas FSAs   "/>
      <sheetName val="Mapa V(a) Receitas FSAs  "/>
      <sheetName val="Mapa VI_ Despesas FSAs"/>
      <sheetName val="Mapa VIa_ Despesas FSAs"/>
      <sheetName val="Mapa VII_ Despesas por Programa"/>
      <sheetName val="Mapa X_ Fundo Financ. Municipal"/>
      <sheetName val="Mapa XII"/>
      <sheetName val="Mapa XII-A"/>
      <sheetName val="Mapa XIII"/>
      <sheetName val="Mapa XIV"/>
      <sheetName val="Mapa Xa_Transferencia Municipio"/>
      <sheetName val="Mapa Xb_Transf Municipio"/>
      <sheetName val="Quadro Comparativo"/>
      <sheetName val="Parametro FMI"/>
      <sheetName val="Mapa XV_ Orçamento por Género"/>
      <sheetName val="Receita Consignada IVTrim 23"/>
      <sheetName val="Reg.Inst 2024 I TRIM"/>
      <sheetName val="AI - Amort_Emp_Ext 2024"/>
      <sheetName val="Movimento Dívida Jan a Set_2023"/>
      <sheetName val="Desembolsos Externos_1ºTrim24"/>
      <sheetName val="Stock Dívida Externa_1ºTrim24"/>
      <sheetName val="Stock Dívida Interna_1ºTrim24"/>
      <sheetName val="Movimento DI- Mar -2024"/>
      <sheetName val="IPSAS - Demonst. Fluxo Caixa"/>
      <sheetName val="IPSAS - Demonst. Desemp. Orç"/>
      <sheetName val="Operações de Tesouraria 1ºTrim"/>
      <sheetName val="OPERAÇÕES TESOURARIA_4ºTrim23"/>
      <sheetName val="Compensados 1º Trimestre 2024 "/>
      <sheetName val="Movimento DI-2023 (2)"/>
      <sheetName val="Check"/>
      <sheetName val="Fluxos Transf Ac Correntes"/>
      <sheetName val="Receita DGA"/>
      <sheetName val="Economico Sem Pessoal-III Trim "/>
      <sheetName val="Funcional Sem Pessoal-III T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18">
          <cell r="D18">
            <v>2441503589</v>
          </cell>
        </row>
        <row r="20">
          <cell r="D20">
            <v>102073</v>
          </cell>
        </row>
        <row r="21">
          <cell r="D21">
            <v>8496163</v>
          </cell>
        </row>
        <row r="22">
          <cell r="D22">
            <v>7279731</v>
          </cell>
        </row>
        <row r="23">
          <cell r="D23">
            <v>58328954</v>
          </cell>
        </row>
        <row r="24">
          <cell r="D24">
            <v>4781188</v>
          </cell>
        </row>
        <row r="25">
          <cell r="D25">
            <v>149888076</v>
          </cell>
        </row>
        <row r="26">
          <cell r="D26">
            <v>99881901</v>
          </cell>
        </row>
        <row r="27">
          <cell r="D27">
            <v>69322262</v>
          </cell>
        </row>
        <row r="28">
          <cell r="D28">
            <v>748297805</v>
          </cell>
        </row>
        <row r="29">
          <cell r="D29">
            <v>42452700</v>
          </cell>
        </row>
        <row r="30">
          <cell r="D30">
            <v>14971871</v>
          </cell>
        </row>
        <row r="31">
          <cell r="D31">
            <v>2483387640</v>
          </cell>
        </row>
        <row r="32">
          <cell r="D32">
            <v>6128693953</v>
          </cell>
        </row>
      </sheetData>
      <sheetData sheetId="10">
        <row r="144">
          <cell r="K144">
            <v>244814659</v>
          </cell>
        </row>
      </sheetData>
      <sheetData sheetId="11"/>
      <sheetData sheetId="12">
        <row r="3">
          <cell r="E3">
            <v>330000000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>
        <row r="13">
          <cell r="AV13">
            <v>19787122</v>
          </cell>
        </row>
        <row r="15">
          <cell r="AV15">
            <v>76486920</v>
          </cell>
        </row>
        <row r="20">
          <cell r="AV20">
            <v>130824764</v>
          </cell>
        </row>
        <row r="21">
          <cell r="AV21">
            <v>605000</v>
          </cell>
        </row>
        <row r="22">
          <cell r="AV22">
            <v>8623815</v>
          </cell>
        </row>
        <row r="23">
          <cell r="AV23">
            <v>472450</v>
          </cell>
        </row>
        <row r="25">
          <cell r="AV25">
            <v>8616761</v>
          </cell>
        </row>
        <row r="26">
          <cell r="AV26">
            <v>679940</v>
          </cell>
        </row>
        <row r="27">
          <cell r="AV27">
            <v>11612765</v>
          </cell>
        </row>
        <row r="30">
          <cell r="AV30">
            <v>2548800</v>
          </cell>
        </row>
        <row r="31">
          <cell r="AV31">
            <v>1068550</v>
          </cell>
        </row>
        <row r="32">
          <cell r="AV32">
            <v>27530020</v>
          </cell>
        </row>
        <row r="33">
          <cell r="AV33">
            <v>131813259</v>
          </cell>
        </row>
        <row r="34">
          <cell r="AV34">
            <v>43586217</v>
          </cell>
        </row>
        <row r="35">
          <cell r="AV35">
            <v>45865420</v>
          </cell>
        </row>
        <row r="36">
          <cell r="AV36">
            <v>1990000</v>
          </cell>
        </row>
        <row r="37">
          <cell r="AV37">
            <v>10000</v>
          </cell>
        </row>
        <row r="39">
          <cell r="AV39">
            <v>10499215</v>
          </cell>
        </row>
        <row r="41">
          <cell r="AV41">
            <v>124080676</v>
          </cell>
        </row>
        <row r="42">
          <cell r="AV42">
            <v>499256</v>
          </cell>
        </row>
        <row r="44">
          <cell r="AV44">
            <v>41216816</v>
          </cell>
        </row>
        <row r="45">
          <cell r="AV45">
            <v>1068841</v>
          </cell>
        </row>
        <row r="46">
          <cell r="AV46">
            <v>30000</v>
          </cell>
        </row>
        <row r="49">
          <cell r="AV49">
            <v>140000</v>
          </cell>
        </row>
        <row r="50">
          <cell r="AV50">
            <v>3759260</v>
          </cell>
        </row>
        <row r="52">
          <cell r="AV52">
            <v>25531083</v>
          </cell>
        </row>
        <row r="55">
          <cell r="AV55">
            <v>25050</v>
          </cell>
        </row>
        <row r="56">
          <cell r="AV56">
            <v>5129504</v>
          </cell>
        </row>
        <row r="64">
          <cell r="AV64">
            <v>13111850</v>
          </cell>
        </row>
        <row r="68">
          <cell r="AV68">
            <v>737213354</v>
          </cell>
        </row>
      </sheetData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>
        <row r="37">
          <cell r="F37">
            <v>244814659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CGJ 2022"/>
      <sheetName val="Receita CGJ"/>
      <sheetName val="Folha1"/>
      <sheetName val="Receita CGJ (2)"/>
      <sheetName val="Receita RNI 2022"/>
      <sheetName val="Receita CGJ 2023"/>
      <sheetName val="Receita RNI"/>
      <sheetName val="Receita RNI 2023"/>
      <sheetName val="Outras Receita RNI"/>
      <sheetName val="Receita Renda S.Nicolau"/>
      <sheetName val="Receita Cadeia"/>
      <sheetName val="Receita Embaixada"/>
      <sheetName val="Receita GAB"/>
      <sheetName val="Receita FMJ"/>
      <sheetName val="Receita FAVC"/>
      <sheetName val="Receita Agrupado CNI &amp; PEC"/>
      <sheetName val="Receita CNI"/>
      <sheetName val="Receita PEC"/>
    </sheetNames>
    <sheetDataSet>
      <sheetData sheetId="0"/>
      <sheetData sheetId="1">
        <row r="21">
          <cell r="Q21">
            <v>96000</v>
          </cell>
        </row>
        <row r="32">
          <cell r="G32">
            <v>13111850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1"/>
  <sheetViews>
    <sheetView showGridLines="0" tabSelected="1" topLeftCell="A2" zoomScale="90" zoomScaleNormal="90" workbookViewId="0">
      <selection activeCell="D18" sqref="D18"/>
    </sheetView>
  </sheetViews>
  <sheetFormatPr defaultColWidth="8.54296875" defaultRowHeight="13" x14ac:dyDescent="0.3"/>
  <cols>
    <col min="1" max="1" width="21.1796875" style="1" customWidth="1"/>
    <col min="2" max="2" width="51.81640625" style="1" customWidth="1"/>
    <col min="3" max="7" width="16.7265625" style="1" customWidth="1"/>
    <col min="8" max="8" width="11.26953125" style="1" customWidth="1"/>
    <col min="9" max="16384" width="8.54296875" style="1"/>
  </cols>
  <sheetData>
    <row r="1" spans="1:8" ht="4.5" hidden="1" customHeight="1" x14ac:dyDescent="0.3"/>
    <row r="2" spans="1:8" ht="23.25" customHeight="1" x14ac:dyDescent="0.3">
      <c r="A2" s="2"/>
      <c r="B2" s="3"/>
      <c r="C2" s="4"/>
      <c r="D2" s="4"/>
      <c r="E2" s="5"/>
      <c r="F2" s="4"/>
      <c r="G2" s="5"/>
      <c r="H2" s="5"/>
    </row>
    <row r="3" spans="1:8" ht="23.25" customHeight="1" x14ac:dyDescent="0.3">
      <c r="A3" s="2"/>
      <c r="B3" s="3"/>
      <c r="C3" s="4"/>
      <c r="D3" s="5"/>
      <c r="E3" s="5"/>
      <c r="F3" s="5"/>
      <c r="G3" s="5"/>
      <c r="H3" s="5"/>
    </row>
    <row r="4" spans="1:8" ht="12" customHeight="1" x14ac:dyDescent="0.3">
      <c r="B4" s="7"/>
      <c r="C4" s="8"/>
      <c r="D4" s="8"/>
      <c r="E4" s="9"/>
      <c r="F4" s="8"/>
      <c r="G4" s="8"/>
      <c r="H4" s="8"/>
    </row>
    <row r="5" spans="1:8" ht="12.75" customHeight="1" x14ac:dyDescent="0.3">
      <c r="A5" s="10"/>
      <c r="B5" s="10"/>
      <c r="C5" s="243"/>
      <c r="D5" s="243"/>
      <c r="E5" s="11"/>
      <c r="F5" s="12"/>
      <c r="G5" s="12"/>
      <c r="H5" s="12"/>
    </row>
    <row r="6" spans="1:8" ht="21" customHeight="1" x14ac:dyDescent="0.3">
      <c r="A6" s="244" t="s">
        <v>0</v>
      </c>
      <c r="B6" s="245"/>
      <c r="C6" s="250" t="s">
        <v>1</v>
      </c>
      <c r="D6" s="250" t="s">
        <v>2</v>
      </c>
      <c r="E6" s="253" t="s">
        <v>3</v>
      </c>
      <c r="F6" s="254"/>
      <c r="G6" s="255"/>
      <c r="H6" s="240" t="s">
        <v>4</v>
      </c>
    </row>
    <row r="7" spans="1:8" ht="22.5" customHeight="1" x14ac:dyDescent="0.3">
      <c r="A7" s="246"/>
      <c r="B7" s="247"/>
      <c r="C7" s="251"/>
      <c r="D7" s="251"/>
      <c r="E7" s="240" t="s">
        <v>5</v>
      </c>
      <c r="F7" s="240" t="s">
        <v>6</v>
      </c>
      <c r="G7" s="240" t="s">
        <v>7</v>
      </c>
      <c r="H7" s="241"/>
    </row>
    <row r="8" spans="1:8" ht="12.65" customHeight="1" x14ac:dyDescent="0.3">
      <c r="A8" s="248"/>
      <c r="B8" s="249"/>
      <c r="C8" s="251"/>
      <c r="D8" s="251"/>
      <c r="E8" s="241"/>
      <c r="F8" s="241"/>
      <c r="G8" s="241"/>
      <c r="H8" s="241"/>
    </row>
    <row r="9" spans="1:8" ht="14.5" x14ac:dyDescent="0.3">
      <c r="A9" s="13" t="s">
        <v>8</v>
      </c>
      <c r="B9" s="14" t="s">
        <v>9</v>
      </c>
      <c r="C9" s="252"/>
      <c r="D9" s="252"/>
      <c r="E9" s="242"/>
      <c r="F9" s="242"/>
      <c r="G9" s="242"/>
      <c r="H9" s="242"/>
    </row>
    <row r="10" spans="1:8" ht="14.5" x14ac:dyDescent="0.3">
      <c r="A10" s="15"/>
      <c r="B10" s="16" t="s">
        <v>10</v>
      </c>
      <c r="C10" s="17">
        <f>+C11+C196</f>
        <v>77772194846</v>
      </c>
      <c r="D10" s="17">
        <f>+D11+D196</f>
        <v>78204576446</v>
      </c>
      <c r="E10" s="17">
        <f>+E11+E196</f>
        <v>14790425275</v>
      </c>
      <c r="F10" s="17">
        <f>+F11+F196</f>
        <v>737213354</v>
      </c>
      <c r="G10" s="17">
        <f>+G11+G196</f>
        <v>15527638629</v>
      </c>
      <c r="H10" s="18">
        <f>+G10/D10</f>
        <v>0.19855153412565035</v>
      </c>
    </row>
    <row r="11" spans="1:8" ht="14.5" x14ac:dyDescent="0.3">
      <c r="A11" s="19"/>
      <c r="B11" s="20" t="s">
        <v>11</v>
      </c>
      <c r="C11" s="21">
        <f>+C12+C54+C61+C83</f>
        <v>77049806706</v>
      </c>
      <c r="D11" s="21">
        <f>+D12+D54+D61+D83</f>
        <v>77482188306</v>
      </c>
      <c r="E11" s="21">
        <f>+E12+E54+E61+E83</f>
        <v>14761349848</v>
      </c>
      <c r="F11" s="21">
        <f>+F12+F54+F61+F83</f>
        <v>724101504</v>
      </c>
      <c r="G11" s="21">
        <f>+G12+G54+G61+G83</f>
        <v>15485451352</v>
      </c>
      <c r="H11" s="22">
        <f t="shared" ref="H11:H74" si="0">+G11/D11</f>
        <v>0.19985820858393141</v>
      </c>
    </row>
    <row r="12" spans="1:8" ht="14.5" x14ac:dyDescent="0.35">
      <c r="A12" s="24" t="s">
        <v>12</v>
      </c>
      <c r="B12" s="25" t="s">
        <v>13</v>
      </c>
      <c r="C12" s="26">
        <f>+C14+C17+C20+C27+C45+C49</f>
        <v>55281220570</v>
      </c>
      <c r="D12" s="26">
        <f>+D14+D17+D20+D27+D45+D49</f>
        <v>55281220570</v>
      </c>
      <c r="E12" s="26">
        <f>+E14+E17+E20+E27+E45+E49</f>
        <v>12918634902</v>
      </c>
      <c r="F12" s="26">
        <f>+F14+F17+F20+F27+F45+F49</f>
        <v>0</v>
      </c>
      <c r="G12" s="26">
        <f>+G14+G17+G20+G27+G45+G49</f>
        <v>12918634902</v>
      </c>
      <c r="H12" s="27">
        <f t="shared" si="0"/>
        <v>0.23368939341058403</v>
      </c>
    </row>
    <row r="13" spans="1:8" ht="11.25" customHeight="1" x14ac:dyDescent="0.35">
      <c r="A13" s="28"/>
      <c r="B13" s="29"/>
      <c r="C13" s="30"/>
      <c r="D13" s="30"/>
      <c r="E13" s="30"/>
      <c r="F13" s="30"/>
      <c r="G13" s="30"/>
      <c r="H13" s="31"/>
    </row>
    <row r="14" spans="1:8" ht="14.5" x14ac:dyDescent="0.35">
      <c r="A14" s="32" t="s">
        <v>14</v>
      </c>
      <c r="B14" s="33" t="s">
        <v>15</v>
      </c>
      <c r="C14" s="34">
        <f>SUM(C15:C16)</f>
        <v>12180016988</v>
      </c>
      <c r="D14" s="34">
        <f>SUM(D15:D16)</f>
        <v>12180016988</v>
      </c>
      <c r="E14" s="35">
        <f>SUM(E15:E16)</f>
        <v>2743924945</v>
      </c>
      <c r="F14" s="35">
        <f>SUM(F15:F16)</f>
        <v>0</v>
      </c>
      <c r="G14" s="35">
        <f>SUM(G15:G16)</f>
        <v>2743924945</v>
      </c>
      <c r="H14" s="36">
        <f t="shared" si="0"/>
        <v>0.22528087996128171</v>
      </c>
    </row>
    <row r="15" spans="1:8" ht="14.5" x14ac:dyDescent="0.35">
      <c r="A15" s="37" t="s">
        <v>16</v>
      </c>
      <c r="B15" s="38" t="s">
        <v>17</v>
      </c>
      <c r="C15" s="39">
        <v>7699016988</v>
      </c>
      <c r="D15" s="39">
        <f>+C15</f>
        <v>7699016988</v>
      </c>
      <c r="E15" s="39">
        <f>1680678879-65158498+27566</f>
        <v>1615547947</v>
      </c>
      <c r="F15" s="39"/>
      <c r="G15" s="39">
        <f>+E15+F15</f>
        <v>1615547947</v>
      </c>
      <c r="H15" s="40">
        <f t="shared" si="0"/>
        <v>0.20983821045180945</v>
      </c>
    </row>
    <row r="16" spans="1:8" ht="14.5" x14ac:dyDescent="0.35">
      <c r="A16" s="37" t="s">
        <v>18</v>
      </c>
      <c r="B16" s="38" t="s">
        <v>19</v>
      </c>
      <c r="C16" s="39">
        <v>4481000000</v>
      </c>
      <c r="D16" s="39">
        <f>+C16</f>
        <v>4481000000</v>
      </c>
      <c r="E16" s="39">
        <v>1128376998</v>
      </c>
      <c r="F16" s="39"/>
      <c r="G16" s="39">
        <f>+E16+F16</f>
        <v>1128376998</v>
      </c>
      <c r="H16" s="40">
        <f t="shared" si="0"/>
        <v>0.25181365721937066</v>
      </c>
    </row>
    <row r="17" spans="1:8" s="42" customFormat="1" ht="14.5" x14ac:dyDescent="0.35">
      <c r="A17" s="32" t="s">
        <v>20</v>
      </c>
      <c r="B17" s="33" t="s">
        <v>21</v>
      </c>
      <c r="C17" s="35">
        <f>SUM(C18:C20)</f>
        <v>654332947</v>
      </c>
      <c r="D17" s="35">
        <f>SUM(D18:D20)</f>
        <v>654332947</v>
      </c>
      <c r="E17" s="35">
        <f>SUM(E18:E20)</f>
        <v>194806378</v>
      </c>
      <c r="F17" s="35">
        <f>SUM(F18:F20)</f>
        <v>0</v>
      </c>
      <c r="G17" s="35">
        <f>SUM(G18:G20)</f>
        <v>194806378</v>
      </c>
      <c r="H17" s="36">
        <f t="shared" si="0"/>
        <v>0.29771751352755893</v>
      </c>
    </row>
    <row r="18" spans="1:8" ht="14.5" x14ac:dyDescent="0.35">
      <c r="A18" s="43" t="s">
        <v>22</v>
      </c>
      <c r="B18" s="44" t="s">
        <v>23</v>
      </c>
      <c r="C18" s="39">
        <v>653700001</v>
      </c>
      <c r="D18" s="39">
        <f>+C18</f>
        <v>653700001</v>
      </c>
      <c r="E18" s="39">
        <f>128353782+65158498</f>
        <v>193512280</v>
      </c>
      <c r="F18" s="39"/>
      <c r="G18" s="39">
        <f>+E18+F18</f>
        <v>193512280</v>
      </c>
      <c r="H18" s="40">
        <f t="shared" si="0"/>
        <v>0.29602612774051379</v>
      </c>
    </row>
    <row r="19" spans="1:8" ht="14.5" x14ac:dyDescent="0.35">
      <c r="A19" s="43" t="s">
        <v>24</v>
      </c>
      <c r="B19" s="44" t="s">
        <v>25</v>
      </c>
      <c r="C19" s="39">
        <v>632946</v>
      </c>
      <c r="D19" s="39">
        <f>+C19</f>
        <v>632946</v>
      </c>
      <c r="E19" s="39">
        <f>6460+1287638</f>
        <v>1294098</v>
      </c>
      <c r="F19" s="39"/>
      <c r="G19" s="39">
        <f>+E19+F19</f>
        <v>1294098</v>
      </c>
      <c r="H19" s="40">
        <f t="shared" si="0"/>
        <v>2.0445630432927926</v>
      </c>
    </row>
    <row r="20" spans="1:8" ht="14.5" hidden="1" x14ac:dyDescent="0.35">
      <c r="A20" s="32" t="s">
        <v>26</v>
      </c>
      <c r="B20" s="33" t="s">
        <v>27</v>
      </c>
      <c r="C20" s="39">
        <f>+C21</f>
        <v>0</v>
      </c>
      <c r="D20" s="39">
        <f>+D21</f>
        <v>0</v>
      </c>
      <c r="E20" s="35">
        <f>+E21</f>
        <v>0</v>
      </c>
      <c r="F20" s="35">
        <f>+F21</f>
        <v>0</v>
      </c>
      <c r="G20" s="35">
        <f>+G21</f>
        <v>0</v>
      </c>
      <c r="H20" s="36" t="e">
        <f t="shared" si="0"/>
        <v>#DIV/0!</v>
      </c>
    </row>
    <row r="21" spans="1:8" ht="14.5" hidden="1" x14ac:dyDescent="0.35">
      <c r="A21" s="43" t="s">
        <v>28</v>
      </c>
      <c r="B21" s="44" t="s">
        <v>29</v>
      </c>
      <c r="C21" s="39">
        <f>SUM(C22:C23)</f>
        <v>0</v>
      </c>
      <c r="D21" s="39">
        <f t="shared" ref="D21:D26" si="1">+C21</f>
        <v>0</v>
      </c>
      <c r="E21" s="39">
        <f>SUM(E22:E26)</f>
        <v>0</v>
      </c>
      <c r="F21" s="39">
        <f>SUM(F22:F26)</f>
        <v>0</v>
      </c>
      <c r="G21" s="39">
        <f>SUM(G22:G26)</f>
        <v>0</v>
      </c>
      <c r="H21" s="40" t="e">
        <f t="shared" si="0"/>
        <v>#DIV/0!</v>
      </c>
    </row>
    <row r="22" spans="1:8" ht="14.5" hidden="1" x14ac:dyDescent="0.35">
      <c r="A22" s="43" t="s">
        <v>30</v>
      </c>
      <c r="B22" s="38" t="s">
        <v>17</v>
      </c>
      <c r="C22" s="39"/>
      <c r="D22" s="39">
        <f t="shared" si="1"/>
        <v>0</v>
      </c>
      <c r="E22" s="39"/>
      <c r="F22" s="39"/>
      <c r="G22" s="39">
        <f>+E22+F22</f>
        <v>0</v>
      </c>
      <c r="H22" s="40" t="e">
        <f t="shared" si="0"/>
        <v>#DIV/0!</v>
      </c>
    </row>
    <row r="23" spans="1:8" ht="14.5" hidden="1" x14ac:dyDescent="0.35">
      <c r="A23" s="43" t="s">
        <v>31</v>
      </c>
      <c r="B23" s="38" t="s">
        <v>19</v>
      </c>
      <c r="C23" s="39"/>
      <c r="D23" s="39">
        <f t="shared" si="1"/>
        <v>0</v>
      </c>
      <c r="E23" s="39"/>
      <c r="F23" s="39"/>
      <c r="G23" s="39">
        <f>+E23+F23</f>
        <v>0</v>
      </c>
      <c r="H23" s="40" t="e">
        <f t="shared" si="0"/>
        <v>#DIV/0!</v>
      </c>
    </row>
    <row r="24" spans="1:8" ht="14.5" hidden="1" x14ac:dyDescent="0.35">
      <c r="A24" s="43" t="s">
        <v>32</v>
      </c>
      <c r="B24" s="44" t="s">
        <v>33</v>
      </c>
      <c r="C24" s="39">
        <f>SUM(C25:C26)</f>
        <v>0</v>
      </c>
      <c r="D24" s="39">
        <f t="shared" si="1"/>
        <v>0</v>
      </c>
      <c r="E24" s="39"/>
      <c r="F24" s="39">
        <f>SUM(F25:F26)</f>
        <v>0</v>
      </c>
      <c r="G24" s="39">
        <f>+E24+F24</f>
        <v>0</v>
      </c>
      <c r="H24" s="40" t="e">
        <f t="shared" si="0"/>
        <v>#DIV/0!</v>
      </c>
    </row>
    <row r="25" spans="1:8" ht="14.5" hidden="1" x14ac:dyDescent="0.35">
      <c r="A25" s="43" t="s">
        <v>34</v>
      </c>
      <c r="B25" s="38" t="s">
        <v>17</v>
      </c>
      <c r="C25" s="39"/>
      <c r="D25" s="39">
        <f t="shared" si="1"/>
        <v>0</v>
      </c>
      <c r="E25" s="39"/>
      <c r="F25" s="39"/>
      <c r="G25" s="39">
        <f>+E25+F25</f>
        <v>0</v>
      </c>
      <c r="H25" s="40" t="e">
        <f t="shared" si="0"/>
        <v>#DIV/0!</v>
      </c>
    </row>
    <row r="26" spans="1:8" ht="14.5" hidden="1" x14ac:dyDescent="0.35">
      <c r="A26" s="43" t="s">
        <v>35</v>
      </c>
      <c r="B26" s="38" t="s">
        <v>19</v>
      </c>
      <c r="C26" s="39"/>
      <c r="D26" s="39">
        <f t="shared" si="1"/>
        <v>0</v>
      </c>
      <c r="E26" s="39"/>
      <c r="F26" s="39"/>
      <c r="G26" s="39">
        <f>+E26+F26</f>
        <v>0</v>
      </c>
      <c r="H26" s="40" t="e">
        <f t="shared" si="0"/>
        <v>#DIV/0!</v>
      </c>
    </row>
    <row r="27" spans="1:8" ht="14.5" x14ac:dyDescent="0.35">
      <c r="A27" s="32" t="s">
        <v>36</v>
      </c>
      <c r="B27" s="33" t="s">
        <v>37</v>
      </c>
      <c r="C27" s="35">
        <f>+C28+C32+C35+C36+C40+C44</f>
        <v>28591547970</v>
      </c>
      <c r="D27" s="35">
        <f>+D28+D32+D35+D36+D40+D44</f>
        <v>28591547970</v>
      </c>
      <c r="E27" s="35">
        <f>+E28+E32+E35+E36+E40+E44</f>
        <v>7191831194</v>
      </c>
      <c r="F27" s="35">
        <f>+F28+F32+F35+F36+F40+F44</f>
        <v>0</v>
      </c>
      <c r="G27" s="35">
        <f>+G28+G32+G35+G36+G40+G44</f>
        <v>7191831194</v>
      </c>
      <c r="H27" s="36">
        <f t="shared" si="0"/>
        <v>0.25153696475427317</v>
      </c>
    </row>
    <row r="28" spans="1:8" ht="14.5" x14ac:dyDescent="0.35">
      <c r="A28" s="43" t="s">
        <v>38</v>
      </c>
      <c r="B28" s="44" t="s">
        <v>39</v>
      </c>
      <c r="C28" s="39">
        <f>+C29</f>
        <v>21692229991</v>
      </c>
      <c r="D28" s="39">
        <f t="shared" ref="D28:E28" si="2">+D29</f>
        <v>21692229991</v>
      </c>
      <c r="E28" s="39">
        <f t="shared" si="2"/>
        <v>5750102196</v>
      </c>
      <c r="F28" s="39">
        <f>+F29</f>
        <v>0</v>
      </c>
      <c r="G28" s="39">
        <f t="shared" ref="G28:G44" si="3">+E28+F28</f>
        <v>5750102196</v>
      </c>
      <c r="H28" s="40">
        <f t="shared" si="0"/>
        <v>0.26507658264667527</v>
      </c>
    </row>
    <row r="29" spans="1:8" ht="14.5" x14ac:dyDescent="0.35">
      <c r="A29" s="43" t="s">
        <v>40</v>
      </c>
      <c r="B29" s="38" t="s">
        <v>41</v>
      </c>
      <c r="C29" s="39">
        <f>+C30+C31</f>
        <v>21692229991</v>
      </c>
      <c r="D29" s="39">
        <f t="shared" ref="D29:E29" si="4">+D30+D31</f>
        <v>21692229991</v>
      </c>
      <c r="E29" s="39">
        <f t="shared" si="4"/>
        <v>5750102196</v>
      </c>
      <c r="F29" s="39">
        <f>+F30+F31</f>
        <v>0</v>
      </c>
      <c r="G29" s="39">
        <f t="shared" si="3"/>
        <v>5750102196</v>
      </c>
      <c r="H29" s="40">
        <f t="shared" si="0"/>
        <v>0.26507658264667527</v>
      </c>
    </row>
    <row r="30" spans="1:8" ht="14.5" x14ac:dyDescent="0.35">
      <c r="A30" s="43" t="s">
        <v>40</v>
      </c>
      <c r="B30" s="38" t="s">
        <v>42</v>
      </c>
      <c r="C30" s="39">
        <v>12903529989</v>
      </c>
      <c r="D30" s="39">
        <v>12903529989</v>
      </c>
      <c r="E30" s="39">
        <f>+'[1]Receitas DGA I TRIM 2024'!D31</f>
        <v>2483387640</v>
      </c>
      <c r="F30" s="39"/>
      <c r="G30" s="39">
        <f t="shared" si="3"/>
        <v>2483387640</v>
      </c>
      <c r="H30" s="40">
        <f t="shared" si="0"/>
        <v>0.19245800506660102</v>
      </c>
    </row>
    <row r="31" spans="1:8" ht="14.5" x14ac:dyDescent="0.35">
      <c r="A31" s="43" t="s">
        <v>40</v>
      </c>
      <c r="B31" s="38" t="s">
        <v>43</v>
      </c>
      <c r="C31" s="39">
        <v>8788700002</v>
      </c>
      <c r="D31" s="39">
        <f>+C31</f>
        <v>8788700002</v>
      </c>
      <c r="E31" s="39">
        <v>3266714556</v>
      </c>
      <c r="F31" s="39"/>
      <c r="G31" s="39">
        <f t="shared" si="3"/>
        <v>3266714556</v>
      </c>
      <c r="H31" s="40">
        <f t="shared" si="0"/>
        <v>0.37169485307913686</v>
      </c>
    </row>
    <row r="32" spans="1:8" ht="14.5" x14ac:dyDescent="0.35">
      <c r="A32" s="43" t="s">
        <v>44</v>
      </c>
      <c r="B32" s="44" t="s">
        <v>45</v>
      </c>
      <c r="C32" s="39">
        <f>+C33+C34</f>
        <v>4300369664</v>
      </c>
      <c r="D32" s="39">
        <f>+D33+D34</f>
        <v>4300369664</v>
      </c>
      <c r="E32" s="39">
        <f>+E33+E34</f>
        <v>790750505</v>
      </c>
      <c r="F32" s="39">
        <f>+F33+F34</f>
        <v>0</v>
      </c>
      <c r="G32" s="39">
        <f t="shared" si="3"/>
        <v>790750505</v>
      </c>
      <c r="H32" s="40">
        <f t="shared" si="0"/>
        <v>0.18387965844417231</v>
      </c>
    </row>
    <row r="33" spans="1:8" s="45" customFormat="1" ht="14.5" x14ac:dyDescent="0.35">
      <c r="A33" s="43" t="s">
        <v>46</v>
      </c>
      <c r="B33" s="38" t="s">
        <v>47</v>
      </c>
      <c r="C33" s="39">
        <v>3671953757</v>
      </c>
      <c r="D33" s="39">
        <f>+C33</f>
        <v>3671953757</v>
      </c>
      <c r="E33" s="39">
        <f>+'[1]Receitas DGA I TRIM 2024'!D28</f>
        <v>748297805</v>
      </c>
      <c r="F33" s="39"/>
      <c r="G33" s="39">
        <f t="shared" si="3"/>
        <v>748297805</v>
      </c>
      <c r="H33" s="40">
        <f t="shared" si="0"/>
        <v>0.2037873716610642</v>
      </c>
    </row>
    <row r="34" spans="1:8" s="45" customFormat="1" ht="14.5" x14ac:dyDescent="0.35">
      <c r="A34" s="43" t="s">
        <v>48</v>
      </c>
      <c r="B34" s="38" t="s">
        <v>49</v>
      </c>
      <c r="C34" s="39">
        <v>628415907</v>
      </c>
      <c r="D34" s="39">
        <f>+C34</f>
        <v>628415907</v>
      </c>
      <c r="E34" s="39">
        <f>+'[1]Receitas DGA I TRIM 2024'!D29</f>
        <v>42452700</v>
      </c>
      <c r="F34" s="39"/>
      <c r="G34" s="39">
        <f t="shared" si="3"/>
        <v>42452700</v>
      </c>
      <c r="H34" s="40">
        <f t="shared" si="0"/>
        <v>6.755510089275954E-2</v>
      </c>
    </row>
    <row r="35" spans="1:8" s="45" customFormat="1" ht="14.5" x14ac:dyDescent="0.35">
      <c r="A35" s="43" t="s">
        <v>50</v>
      </c>
      <c r="B35" s="44" t="s">
        <v>51</v>
      </c>
      <c r="C35" s="39">
        <v>0</v>
      </c>
      <c r="D35" s="39">
        <f>+C35</f>
        <v>0</v>
      </c>
      <c r="E35" s="39"/>
      <c r="F35" s="39"/>
      <c r="G35" s="39">
        <f t="shared" si="3"/>
        <v>0</v>
      </c>
      <c r="H35" s="40">
        <v>0</v>
      </c>
    </row>
    <row r="36" spans="1:8" ht="14.5" x14ac:dyDescent="0.35">
      <c r="A36" s="43" t="s">
        <v>52</v>
      </c>
      <c r="B36" s="44" t="s">
        <v>53</v>
      </c>
      <c r="C36" s="39">
        <f>SUM(C37:C39)</f>
        <v>1471100000</v>
      </c>
      <c r="D36" s="39">
        <f>SUM(D37:D39)</f>
        <v>1471100000</v>
      </c>
      <c r="E36" s="39">
        <f>SUM(E37:E39)</f>
        <v>431768155</v>
      </c>
      <c r="F36" s="39">
        <f>SUM(F37:F39)</f>
        <v>0</v>
      </c>
      <c r="G36" s="39">
        <f t="shared" si="3"/>
        <v>431768155</v>
      </c>
      <c r="H36" s="40">
        <f t="shared" si="0"/>
        <v>0.29350020732784993</v>
      </c>
    </row>
    <row r="37" spans="1:8" ht="14.5" x14ac:dyDescent="0.35">
      <c r="A37" s="43" t="s">
        <v>54</v>
      </c>
      <c r="B37" s="38" t="s">
        <v>55</v>
      </c>
      <c r="C37" s="39">
        <v>0</v>
      </c>
      <c r="D37" s="39">
        <f t="shared" ref="D37:D44" si="5">+C37</f>
        <v>0</v>
      </c>
      <c r="E37" s="39"/>
      <c r="F37" s="39"/>
      <c r="G37" s="39">
        <f t="shared" si="3"/>
        <v>0</v>
      </c>
      <c r="H37" s="40">
        <v>0</v>
      </c>
    </row>
    <row r="38" spans="1:8" ht="14.5" x14ac:dyDescent="0.35">
      <c r="A38" s="43" t="s">
        <v>56</v>
      </c>
      <c r="B38" s="38" t="s">
        <v>57</v>
      </c>
      <c r="C38" s="39">
        <v>1471100000</v>
      </c>
      <c r="D38" s="39">
        <f t="shared" si="5"/>
        <v>1471100000</v>
      </c>
      <c r="E38" s="39">
        <v>431768155</v>
      </c>
      <c r="F38" s="39"/>
      <c r="G38" s="39">
        <f t="shared" si="3"/>
        <v>431768155</v>
      </c>
      <c r="H38" s="40">
        <f t="shared" si="0"/>
        <v>0.29350020732784993</v>
      </c>
    </row>
    <row r="39" spans="1:8" ht="14.5" x14ac:dyDescent="0.35">
      <c r="A39" s="43" t="s">
        <v>58</v>
      </c>
      <c r="B39" s="38" t="s">
        <v>59</v>
      </c>
      <c r="C39" s="39">
        <v>0</v>
      </c>
      <c r="D39" s="39">
        <f t="shared" si="5"/>
        <v>0</v>
      </c>
      <c r="E39" s="39"/>
      <c r="F39" s="39"/>
      <c r="G39" s="39">
        <f t="shared" si="3"/>
        <v>0</v>
      </c>
      <c r="H39" s="40">
        <v>0</v>
      </c>
    </row>
    <row r="40" spans="1:8" ht="14.5" x14ac:dyDescent="0.35">
      <c r="A40" s="43" t="s">
        <v>60</v>
      </c>
      <c r="B40" s="44" t="s">
        <v>61</v>
      </c>
      <c r="C40" s="39">
        <f>SUM(C41:C43)</f>
        <v>1127848315</v>
      </c>
      <c r="D40" s="39">
        <f>+C40</f>
        <v>1127848315</v>
      </c>
      <c r="E40" s="39">
        <f>SUM(E41:E43)</f>
        <v>219210338</v>
      </c>
      <c r="F40" s="39">
        <f>SUM(F41:F43)</f>
        <v>0</v>
      </c>
      <c r="G40" s="39">
        <f t="shared" si="3"/>
        <v>219210338</v>
      </c>
      <c r="H40" s="40">
        <f t="shared" si="0"/>
        <v>0.1943615423143138</v>
      </c>
    </row>
    <row r="41" spans="1:8" ht="14.5" x14ac:dyDescent="0.35">
      <c r="A41" s="43" t="s">
        <v>62</v>
      </c>
      <c r="B41" s="38" t="s">
        <v>63</v>
      </c>
      <c r="C41" s="39">
        <v>0</v>
      </c>
      <c r="D41" s="39">
        <f t="shared" si="5"/>
        <v>0</v>
      </c>
      <c r="E41" s="39"/>
      <c r="F41" s="39"/>
      <c r="G41" s="39">
        <f t="shared" si="3"/>
        <v>0</v>
      </c>
      <c r="H41" s="40">
        <v>0</v>
      </c>
    </row>
    <row r="42" spans="1:8" ht="14.5" x14ac:dyDescent="0.35">
      <c r="A42" s="43" t="s">
        <v>64</v>
      </c>
      <c r="B42" s="38" t="s">
        <v>65</v>
      </c>
      <c r="C42" s="39">
        <v>800488315</v>
      </c>
      <c r="D42" s="39">
        <f t="shared" si="5"/>
        <v>800488315</v>
      </c>
      <c r="E42" s="39">
        <f>+'[1]Receitas DGA I TRIM 2024'!D25</f>
        <v>149888076</v>
      </c>
      <c r="F42" s="39"/>
      <c r="G42" s="39">
        <f t="shared" si="3"/>
        <v>149888076</v>
      </c>
      <c r="H42" s="40">
        <f t="shared" si="0"/>
        <v>0.1872458013331525</v>
      </c>
    </row>
    <row r="43" spans="1:8" ht="14.5" x14ac:dyDescent="0.35">
      <c r="A43" s="43" t="s">
        <v>66</v>
      </c>
      <c r="B43" s="38" t="s">
        <v>67</v>
      </c>
      <c r="C43" s="39">
        <v>327360000</v>
      </c>
      <c r="D43" s="39">
        <f t="shared" si="5"/>
        <v>327360000</v>
      </c>
      <c r="E43" s="39">
        <f>+'[1]Receitas DGA I TRIM 2024'!D27</f>
        <v>69322262</v>
      </c>
      <c r="F43" s="39"/>
      <c r="G43" s="39">
        <f t="shared" si="3"/>
        <v>69322262</v>
      </c>
      <c r="H43" s="40">
        <f t="shared" si="0"/>
        <v>0.21176155303030303</v>
      </c>
    </row>
    <row r="44" spans="1:8" ht="14.5" x14ac:dyDescent="0.35">
      <c r="A44" s="43" t="s">
        <v>68</v>
      </c>
      <c r="B44" s="44" t="s">
        <v>69</v>
      </c>
      <c r="C44" s="39">
        <v>0</v>
      </c>
      <c r="D44" s="39">
        <f t="shared" si="5"/>
        <v>0</v>
      </c>
      <c r="E44" s="39"/>
      <c r="F44" s="39"/>
      <c r="G44" s="39">
        <f t="shared" si="3"/>
        <v>0</v>
      </c>
      <c r="H44" s="40">
        <v>0</v>
      </c>
    </row>
    <row r="45" spans="1:8" ht="14.5" x14ac:dyDescent="0.35">
      <c r="A45" s="32" t="s">
        <v>70</v>
      </c>
      <c r="B45" s="33" t="s">
        <v>71</v>
      </c>
      <c r="C45" s="35">
        <f>SUM(C46:C48)</f>
        <v>12914302665</v>
      </c>
      <c r="D45" s="35">
        <f>SUM(D46:D48)</f>
        <v>12914302665</v>
      </c>
      <c r="E45" s="35">
        <f>SUM(E46:E48)</f>
        <v>2541385490</v>
      </c>
      <c r="F45" s="35">
        <f>SUM(F46:F48)</f>
        <v>0</v>
      </c>
      <c r="G45" s="35">
        <f>SUM(G46:G48)</f>
        <v>2541385490</v>
      </c>
      <c r="H45" s="36">
        <f t="shared" si="0"/>
        <v>0.19678844115118932</v>
      </c>
    </row>
    <row r="46" spans="1:8" ht="14.5" x14ac:dyDescent="0.35">
      <c r="A46" s="43" t="s">
        <v>72</v>
      </c>
      <c r="B46" s="38" t="s">
        <v>73</v>
      </c>
      <c r="C46" s="39">
        <v>12366095065</v>
      </c>
      <c r="D46" s="39">
        <f>+C46</f>
        <v>12366095065</v>
      </c>
      <c r="E46" s="39">
        <f>+'[1]Receitas DGA I TRIM 2024'!D18</f>
        <v>2441503589</v>
      </c>
      <c r="F46" s="39"/>
      <c r="G46" s="39">
        <f>+E46+F46</f>
        <v>2441503589</v>
      </c>
      <c r="H46" s="40">
        <f t="shared" si="0"/>
        <v>0.19743529191444073</v>
      </c>
    </row>
    <row r="47" spans="1:8" ht="14.5" x14ac:dyDescent="0.35">
      <c r="A47" s="43" t="s">
        <v>74</v>
      </c>
      <c r="B47" s="38" t="s">
        <v>75</v>
      </c>
      <c r="C47" s="39">
        <v>548207600</v>
      </c>
      <c r="D47" s="39">
        <f>+C47</f>
        <v>548207600</v>
      </c>
      <c r="E47" s="39">
        <f>+'[1]Receitas DGA I TRIM 2024'!D26</f>
        <v>99881901</v>
      </c>
      <c r="F47" s="39"/>
      <c r="G47" s="39">
        <f>+E47+F47</f>
        <v>99881901</v>
      </c>
      <c r="H47" s="40">
        <f t="shared" si="0"/>
        <v>0.18219722054199905</v>
      </c>
    </row>
    <row r="48" spans="1:8" ht="14.5" x14ac:dyDescent="0.35">
      <c r="A48" s="43" t="s">
        <v>76</v>
      </c>
      <c r="B48" s="38" t="s">
        <v>77</v>
      </c>
      <c r="C48" s="39">
        <v>0</v>
      </c>
      <c r="D48" s="39">
        <f>+C48</f>
        <v>0</v>
      </c>
      <c r="E48" s="39"/>
      <c r="F48" s="39"/>
      <c r="G48" s="39">
        <f>+E48+F48</f>
        <v>0</v>
      </c>
      <c r="H48" s="40">
        <v>0</v>
      </c>
    </row>
    <row r="49" spans="1:8" ht="14.5" x14ac:dyDescent="0.35">
      <c r="A49" s="32" t="s">
        <v>78</v>
      </c>
      <c r="B49" s="33" t="s">
        <v>61</v>
      </c>
      <c r="C49" s="35">
        <f>SUM(C50:C53)</f>
        <v>941020000</v>
      </c>
      <c r="D49" s="35">
        <f>SUM(D50:D53)</f>
        <v>941020000</v>
      </c>
      <c r="E49" s="35">
        <f>SUM(E50:E53)</f>
        <v>246686895</v>
      </c>
      <c r="F49" s="35">
        <f>SUM(F50:F53)</f>
        <v>0</v>
      </c>
      <c r="G49" s="35">
        <f>SUM(G50:G53)</f>
        <v>246686895</v>
      </c>
      <c r="H49" s="36">
        <f t="shared" si="0"/>
        <v>0.26214840811034834</v>
      </c>
    </row>
    <row r="50" spans="1:8" ht="14.5" x14ac:dyDescent="0.35">
      <c r="A50" s="43" t="s">
        <v>79</v>
      </c>
      <c r="B50" s="38" t="s">
        <v>80</v>
      </c>
      <c r="C50" s="39">
        <v>876020000</v>
      </c>
      <c r="D50" s="39">
        <f>+C50</f>
        <v>876020000</v>
      </c>
      <c r="E50" s="39">
        <f>237258238+68390</f>
        <v>237326628</v>
      </c>
      <c r="F50" s="39"/>
      <c r="G50" s="39">
        <f>+E50+F50</f>
        <v>237326628</v>
      </c>
      <c r="H50" s="40">
        <f t="shared" si="0"/>
        <v>0.27091462295381386</v>
      </c>
    </row>
    <row r="51" spans="1:8" ht="14.5" x14ac:dyDescent="0.35">
      <c r="A51" s="43" t="s">
        <v>81</v>
      </c>
      <c r="B51" s="38" t="s">
        <v>82</v>
      </c>
      <c r="C51" s="39">
        <v>0</v>
      </c>
      <c r="D51" s="39">
        <f>+C51</f>
        <v>0</v>
      </c>
      <c r="E51" s="39"/>
      <c r="F51" s="39"/>
      <c r="G51" s="39">
        <f>+E51+F51</f>
        <v>0</v>
      </c>
      <c r="H51" s="40">
        <v>0</v>
      </c>
    </row>
    <row r="52" spans="1:8" ht="14.5" x14ac:dyDescent="0.35">
      <c r="A52" s="46" t="s">
        <v>79</v>
      </c>
      <c r="B52" s="38" t="s">
        <v>83</v>
      </c>
      <c r="C52" s="39">
        <v>0</v>
      </c>
      <c r="D52" s="39">
        <v>0</v>
      </c>
      <c r="E52" s="39">
        <v>0</v>
      </c>
      <c r="F52" s="39"/>
      <c r="G52" s="39">
        <f>+E52+F52</f>
        <v>0</v>
      </c>
      <c r="H52" s="40">
        <v>0</v>
      </c>
    </row>
    <row r="53" spans="1:8" ht="14.5" x14ac:dyDescent="0.35">
      <c r="A53" s="46" t="s">
        <v>84</v>
      </c>
      <c r="B53" s="38" t="s">
        <v>85</v>
      </c>
      <c r="C53" s="39">
        <v>65000000</v>
      </c>
      <c r="D53" s="39">
        <f>+C53</f>
        <v>65000000</v>
      </c>
      <c r="E53" s="39">
        <v>9360267</v>
      </c>
      <c r="F53" s="39"/>
      <c r="G53" s="39">
        <f>+E53+F53</f>
        <v>9360267</v>
      </c>
      <c r="H53" s="40">
        <f t="shared" si="0"/>
        <v>0.1440041076923077</v>
      </c>
    </row>
    <row r="54" spans="1:8" ht="14.5" x14ac:dyDescent="0.35">
      <c r="A54" s="47" t="s">
        <v>86</v>
      </c>
      <c r="B54" s="48" t="s">
        <v>87</v>
      </c>
      <c r="C54" s="49">
        <f>+C55</f>
        <v>55764114</v>
      </c>
      <c r="D54" s="49">
        <f>+D55</f>
        <v>55764114</v>
      </c>
      <c r="E54" s="49">
        <f>+E55</f>
        <v>16958953</v>
      </c>
      <c r="F54" s="49">
        <f>+F55</f>
        <v>0</v>
      </c>
      <c r="G54" s="49">
        <f>+G55</f>
        <v>16958953</v>
      </c>
      <c r="H54" s="50">
        <f t="shared" si="0"/>
        <v>0.30411947368158671</v>
      </c>
    </row>
    <row r="55" spans="1:8" ht="14.5" x14ac:dyDescent="0.35">
      <c r="A55" s="32" t="s">
        <v>88</v>
      </c>
      <c r="B55" s="33" t="s">
        <v>89</v>
      </c>
      <c r="C55" s="34">
        <f>SUM(C56:C60)</f>
        <v>55764114</v>
      </c>
      <c r="D55" s="34">
        <f>SUM(D56:D60)</f>
        <v>55764114</v>
      </c>
      <c r="E55" s="35">
        <f>SUM(E56:E60)</f>
        <v>16958953</v>
      </c>
      <c r="F55" s="35">
        <f>SUM(F56:F60)</f>
        <v>0</v>
      </c>
      <c r="G55" s="35">
        <f>SUM(G56:G60)</f>
        <v>16958953</v>
      </c>
      <c r="H55" s="36">
        <f t="shared" si="0"/>
        <v>0.30411947368158671</v>
      </c>
    </row>
    <row r="56" spans="1:8" s="45" customFormat="1" ht="14.5" x14ac:dyDescent="0.35">
      <c r="A56" s="51" t="s">
        <v>90</v>
      </c>
      <c r="B56" s="38" t="s">
        <v>91</v>
      </c>
      <c r="C56" s="39">
        <v>37923</v>
      </c>
      <c r="D56" s="39">
        <f>+C56</f>
        <v>37923</v>
      </c>
      <c r="E56" s="39">
        <v>1704539</v>
      </c>
      <c r="F56" s="39">
        <v>0</v>
      </c>
      <c r="G56" s="39">
        <f>+E56+F56</f>
        <v>1704539</v>
      </c>
      <c r="H56" s="40">
        <f t="shared" si="0"/>
        <v>44.947367033198852</v>
      </c>
    </row>
    <row r="57" spans="1:8" ht="14.5" x14ac:dyDescent="0.35">
      <c r="A57" s="51" t="s">
        <v>92</v>
      </c>
      <c r="B57" s="38" t="s">
        <v>93</v>
      </c>
      <c r="C57" s="39">
        <v>55238435</v>
      </c>
      <c r="D57" s="39">
        <f>+C57</f>
        <v>55238435</v>
      </c>
      <c r="E57" s="39">
        <v>15157581</v>
      </c>
      <c r="F57" s="39"/>
      <c r="G57" s="39">
        <f>+E57+F57</f>
        <v>15157581</v>
      </c>
      <c r="H57" s="40">
        <f t="shared" si="0"/>
        <v>0.27440279580694132</v>
      </c>
    </row>
    <row r="58" spans="1:8" ht="14.5" x14ac:dyDescent="0.35">
      <c r="A58" s="51" t="s">
        <v>94</v>
      </c>
      <c r="B58" s="38" t="s">
        <v>95</v>
      </c>
      <c r="C58" s="39">
        <v>0</v>
      </c>
      <c r="D58" s="39">
        <f>+C58</f>
        <v>0</v>
      </c>
      <c r="E58" s="39"/>
      <c r="F58" s="39"/>
      <c r="G58" s="39">
        <f>+E58+F58</f>
        <v>0</v>
      </c>
      <c r="H58" s="40">
        <v>0</v>
      </c>
    </row>
    <row r="59" spans="1:8" ht="14.5" x14ac:dyDescent="0.35">
      <c r="A59" s="53" t="s">
        <v>96</v>
      </c>
      <c r="B59" s="38" t="s">
        <v>97</v>
      </c>
      <c r="C59" s="39">
        <v>0</v>
      </c>
      <c r="D59" s="39">
        <f>+C59</f>
        <v>0</v>
      </c>
      <c r="E59" s="39">
        <v>0</v>
      </c>
      <c r="F59" s="39"/>
      <c r="G59" s="39">
        <f>+E59+F59</f>
        <v>0</v>
      </c>
      <c r="H59" s="40">
        <v>0</v>
      </c>
    </row>
    <row r="60" spans="1:8" ht="14.5" x14ac:dyDescent="0.35">
      <c r="A60" s="53" t="s">
        <v>98</v>
      </c>
      <c r="B60" s="38" t="s">
        <v>99</v>
      </c>
      <c r="C60" s="39">
        <v>487756</v>
      </c>
      <c r="D60" s="39">
        <f>+C60</f>
        <v>487756</v>
      </c>
      <c r="E60" s="39">
        <v>96833</v>
      </c>
      <c r="F60" s="39"/>
      <c r="G60" s="39">
        <f>+E60+F60</f>
        <v>96833</v>
      </c>
      <c r="H60" s="40">
        <f t="shared" si="0"/>
        <v>0.19852754245975446</v>
      </c>
    </row>
    <row r="61" spans="1:8" ht="14.5" x14ac:dyDescent="0.35">
      <c r="A61" s="54" t="s">
        <v>100</v>
      </c>
      <c r="B61" s="48" t="s">
        <v>101</v>
      </c>
      <c r="C61" s="49">
        <f>+C62+C73+C76</f>
        <v>6409717111</v>
      </c>
      <c r="D61" s="49">
        <f>+D62+D73+D76</f>
        <v>6842098711</v>
      </c>
      <c r="E61" s="49">
        <f>+E62+E73+E76</f>
        <v>334201071</v>
      </c>
      <c r="F61" s="49">
        <f>+F62+F73+F76</f>
        <v>96274042</v>
      </c>
      <c r="G61" s="49">
        <f>+G62+G73+G76</f>
        <v>430475113</v>
      </c>
      <c r="H61" s="50">
        <f t="shared" si="0"/>
        <v>6.2915653687943413E-2</v>
      </c>
    </row>
    <row r="62" spans="1:8" ht="14.5" x14ac:dyDescent="0.35">
      <c r="A62" s="55" t="s">
        <v>102</v>
      </c>
      <c r="B62" s="56" t="s">
        <v>103</v>
      </c>
      <c r="C62" s="34">
        <f>+C63+C68</f>
        <v>5401569910</v>
      </c>
      <c r="D62" s="34">
        <f>+D63+D68</f>
        <v>5833951510</v>
      </c>
      <c r="E62" s="34">
        <f>+E63+E68</f>
        <v>287224756</v>
      </c>
      <c r="F62" s="34">
        <f>+F63+F68</f>
        <v>0</v>
      </c>
      <c r="G62" s="34">
        <f>+G63+G68</f>
        <v>287224756</v>
      </c>
      <c r="H62" s="57">
        <f t="shared" si="0"/>
        <v>4.9233312191173835E-2</v>
      </c>
    </row>
    <row r="63" spans="1:8" ht="14.5" x14ac:dyDescent="0.35">
      <c r="A63" s="51" t="s">
        <v>104</v>
      </c>
      <c r="B63" s="33" t="s">
        <v>105</v>
      </c>
      <c r="C63" s="35">
        <f>SUM(C64:C67)</f>
        <v>3885459689</v>
      </c>
      <c r="D63" s="35">
        <f>SUM(D64:D67)</f>
        <v>3885459689</v>
      </c>
      <c r="E63" s="35">
        <f>SUM(E64:E67)</f>
        <v>221631215</v>
      </c>
      <c r="F63" s="35">
        <f>SUM(F64:F67)</f>
        <v>0</v>
      </c>
      <c r="G63" s="35">
        <f>SUM(G64:G67)</f>
        <v>221631215</v>
      </c>
      <c r="H63" s="40">
        <f t="shared" si="0"/>
        <v>5.7041182444242826E-2</v>
      </c>
    </row>
    <row r="64" spans="1:8" ht="14.5" x14ac:dyDescent="0.35">
      <c r="A64" s="51" t="s">
        <v>106</v>
      </c>
      <c r="B64" s="38" t="s">
        <v>107</v>
      </c>
      <c r="C64" s="39">
        <v>1189500000</v>
      </c>
      <c r="D64" s="39">
        <f>+C64</f>
        <v>1189500000</v>
      </c>
      <c r="E64" s="39"/>
      <c r="F64" s="39"/>
      <c r="G64" s="39">
        <f>+E64+F64</f>
        <v>0</v>
      </c>
      <c r="H64" s="40">
        <f t="shared" si="0"/>
        <v>0</v>
      </c>
    </row>
    <row r="65" spans="1:8" ht="14.5" x14ac:dyDescent="0.35">
      <c r="A65" s="51" t="s">
        <v>108</v>
      </c>
      <c r="B65" s="38" t="s">
        <v>109</v>
      </c>
      <c r="C65" s="39">
        <v>214493140</v>
      </c>
      <c r="D65" s="39">
        <f>+C65</f>
        <v>214493140</v>
      </c>
      <c r="E65" s="39">
        <v>1800000</v>
      </c>
      <c r="F65" s="39"/>
      <c r="G65" s="39">
        <f>+E65+F65</f>
        <v>1800000</v>
      </c>
      <c r="H65" s="40">
        <f t="shared" si="0"/>
        <v>8.3918767751733226E-3</v>
      </c>
    </row>
    <row r="66" spans="1:8" ht="14.5" x14ac:dyDescent="0.35">
      <c r="A66" s="51" t="s">
        <v>110</v>
      </c>
      <c r="B66" s="38" t="s">
        <v>111</v>
      </c>
      <c r="C66" s="39">
        <v>2481466549</v>
      </c>
      <c r="D66" s="39">
        <f>+C66</f>
        <v>2481466549</v>
      </c>
      <c r="E66" s="39">
        <v>219831215</v>
      </c>
      <c r="F66" s="39"/>
      <c r="G66" s="39">
        <f>+E66+F66</f>
        <v>219831215</v>
      </c>
      <c r="H66" s="40">
        <f t="shared" si="0"/>
        <v>8.8589231673741178E-2</v>
      </c>
    </row>
    <row r="67" spans="1:8" ht="14.5" x14ac:dyDescent="0.35">
      <c r="A67" s="51" t="s">
        <v>112</v>
      </c>
      <c r="B67" s="38" t="s">
        <v>113</v>
      </c>
      <c r="C67" s="39">
        <v>0</v>
      </c>
      <c r="D67" s="39">
        <f>+C67</f>
        <v>0</v>
      </c>
      <c r="E67" s="39"/>
      <c r="F67" s="39"/>
      <c r="G67" s="39">
        <f>+E67+F67</f>
        <v>0</v>
      </c>
      <c r="H67" s="40">
        <v>0</v>
      </c>
    </row>
    <row r="68" spans="1:8" ht="14.5" x14ac:dyDescent="0.35">
      <c r="A68" s="51" t="s">
        <v>114</v>
      </c>
      <c r="B68" s="33" t="s">
        <v>115</v>
      </c>
      <c r="C68" s="35">
        <f>SUM(C69:C72)</f>
        <v>1516110221</v>
      </c>
      <c r="D68" s="35">
        <f>SUM(D69:D72)</f>
        <v>1948491821</v>
      </c>
      <c r="E68" s="35">
        <f>SUM(E69:E72)</f>
        <v>65593541</v>
      </c>
      <c r="F68" s="35">
        <f>SUM(F69:F72)</f>
        <v>0</v>
      </c>
      <c r="G68" s="35">
        <f>SUM(G69:G72)</f>
        <v>65593541</v>
      </c>
      <c r="H68" s="36">
        <f t="shared" si="0"/>
        <v>3.3663749723278923E-2</v>
      </c>
    </row>
    <row r="69" spans="1:8" ht="14.5" x14ac:dyDescent="0.35">
      <c r="A69" s="51" t="s">
        <v>116</v>
      </c>
      <c r="B69" s="38" t="s">
        <v>107</v>
      </c>
      <c r="C69" s="39">
        <v>220530000</v>
      </c>
      <c r="D69" s="39">
        <f>+C69</f>
        <v>220530000</v>
      </c>
      <c r="E69" s="39">
        <v>55132500</v>
      </c>
      <c r="F69" s="39"/>
      <c r="G69" s="39">
        <f>+E69+F69</f>
        <v>55132500</v>
      </c>
      <c r="H69" s="40">
        <f t="shared" si="0"/>
        <v>0.25</v>
      </c>
    </row>
    <row r="70" spans="1:8" ht="13.5" customHeight="1" x14ac:dyDescent="0.35">
      <c r="A70" s="51" t="s">
        <v>117</v>
      </c>
      <c r="B70" s="38" t="s">
        <v>109</v>
      </c>
      <c r="C70" s="39">
        <v>0</v>
      </c>
      <c r="D70" s="39">
        <f>+C70</f>
        <v>0</v>
      </c>
      <c r="E70" s="39">
        <v>10461041</v>
      </c>
      <c r="F70" s="39"/>
      <c r="G70" s="39">
        <f>+E70+F70</f>
        <v>10461041</v>
      </c>
      <c r="H70" s="40">
        <v>0</v>
      </c>
    </row>
    <row r="71" spans="1:8" s="60" customFormat="1" ht="14.5" x14ac:dyDescent="0.35">
      <c r="A71" s="53" t="s">
        <v>118</v>
      </c>
      <c r="B71" s="52" t="s">
        <v>111</v>
      </c>
      <c r="C71" s="58">
        <v>1295580221</v>
      </c>
      <c r="D71" s="58">
        <v>1727961821</v>
      </c>
      <c r="E71" s="58"/>
      <c r="F71" s="58"/>
      <c r="G71" s="58">
        <f>+E71+F71</f>
        <v>0</v>
      </c>
      <c r="H71" s="59">
        <f t="shared" si="0"/>
        <v>0</v>
      </c>
    </row>
    <row r="72" spans="1:8" ht="14.5" x14ac:dyDescent="0.35">
      <c r="A72" s="51" t="s">
        <v>119</v>
      </c>
      <c r="B72" s="38" t="s">
        <v>113</v>
      </c>
      <c r="C72" s="39">
        <v>0</v>
      </c>
      <c r="D72" s="39">
        <f>+C72</f>
        <v>0</v>
      </c>
      <c r="E72" s="39"/>
      <c r="F72" s="39"/>
      <c r="G72" s="39">
        <f>+E72+F72</f>
        <v>0</v>
      </c>
      <c r="H72" s="40">
        <v>0</v>
      </c>
    </row>
    <row r="73" spans="1:8" ht="14.5" x14ac:dyDescent="0.35">
      <c r="A73" s="61" t="s">
        <v>120</v>
      </c>
      <c r="B73" s="33" t="s">
        <v>121</v>
      </c>
      <c r="C73" s="35">
        <f>SUM(C74:C75)</f>
        <v>521275926</v>
      </c>
      <c r="D73" s="35">
        <f>SUM(D74:D75)</f>
        <v>521275926</v>
      </c>
      <c r="E73" s="35">
        <f>SUM(E74:E75)</f>
        <v>29424498</v>
      </c>
      <c r="F73" s="35">
        <f>SUM(F74:F75)</f>
        <v>19787122</v>
      </c>
      <c r="G73" s="35">
        <f>SUM(G74:G75)</f>
        <v>49211620</v>
      </c>
      <c r="H73" s="36">
        <f t="shared" si="0"/>
        <v>9.440608619244005E-2</v>
      </c>
    </row>
    <row r="74" spans="1:8" ht="14.5" x14ac:dyDescent="0.35">
      <c r="A74" s="51" t="s">
        <v>122</v>
      </c>
      <c r="B74" s="38" t="s">
        <v>105</v>
      </c>
      <c r="C74" s="39">
        <v>516275926</v>
      </c>
      <c r="D74" s="39">
        <f>+C74</f>
        <v>516275926</v>
      </c>
      <c r="E74" s="39">
        <v>29424498</v>
      </c>
      <c r="F74" s="39">
        <f>+'[1]Mapa V(a) Receitas FSAs  '!AV13</f>
        <v>19787122</v>
      </c>
      <c r="G74" s="39">
        <f>+E74+F74</f>
        <v>49211620</v>
      </c>
      <c r="H74" s="40">
        <f t="shared" si="0"/>
        <v>9.5320384936949387E-2</v>
      </c>
    </row>
    <row r="75" spans="1:8" ht="14.5" x14ac:dyDescent="0.35">
      <c r="A75" s="51" t="s">
        <v>123</v>
      </c>
      <c r="B75" s="38" t="s">
        <v>115</v>
      </c>
      <c r="C75" s="39">
        <v>5000000</v>
      </c>
      <c r="D75" s="39">
        <f>+C75</f>
        <v>5000000</v>
      </c>
      <c r="E75" s="39"/>
      <c r="F75" s="39"/>
      <c r="G75" s="39">
        <f>+E75+F75</f>
        <v>0</v>
      </c>
      <c r="H75" s="40">
        <f t="shared" ref="H75:H138" si="6">+G75/D75</f>
        <v>0</v>
      </c>
    </row>
    <row r="76" spans="1:8" ht="14.5" x14ac:dyDescent="0.35">
      <c r="A76" s="61" t="s">
        <v>124</v>
      </c>
      <c r="B76" s="33" t="s">
        <v>125</v>
      </c>
      <c r="C76" s="35">
        <f>+C77+C82</f>
        <v>486871275</v>
      </c>
      <c r="D76" s="35">
        <f>+D77+D82</f>
        <v>486871275</v>
      </c>
      <c r="E76" s="35">
        <f>+E77+E82</f>
        <v>17551817</v>
      </c>
      <c r="F76" s="35">
        <f>+F77+F82</f>
        <v>76486920</v>
      </c>
      <c r="G76" s="35">
        <f>+G77+G82</f>
        <v>94038737</v>
      </c>
      <c r="H76" s="36">
        <f t="shared" si="6"/>
        <v>0.19314907621116073</v>
      </c>
    </row>
    <row r="77" spans="1:8" ht="14.5" x14ac:dyDescent="0.35">
      <c r="A77" s="61" t="s">
        <v>126</v>
      </c>
      <c r="B77" s="33" t="s">
        <v>105</v>
      </c>
      <c r="C77" s="35">
        <f>+C78+C81+C79+C80</f>
        <v>486871275</v>
      </c>
      <c r="D77" s="35">
        <f>+D78+D81+D79+D80</f>
        <v>486871275</v>
      </c>
      <c r="E77" s="35">
        <f>+E78+E81+E79+E80</f>
        <v>17551817</v>
      </c>
      <c r="F77" s="35">
        <f>+F78+F81+F79+F80</f>
        <v>76486920</v>
      </c>
      <c r="G77" s="35">
        <f>+G78+G81+G79+G80</f>
        <v>94038737</v>
      </c>
      <c r="H77" s="36">
        <f t="shared" si="6"/>
        <v>0.19314907621116073</v>
      </c>
    </row>
    <row r="78" spans="1:8" ht="14.5" x14ac:dyDescent="0.35">
      <c r="A78" s="53" t="s">
        <v>127</v>
      </c>
      <c r="B78" s="38" t="s">
        <v>128</v>
      </c>
      <c r="C78" s="39">
        <v>25982696</v>
      </c>
      <c r="D78" s="39">
        <f>+C78</f>
        <v>25982696</v>
      </c>
      <c r="E78" s="39">
        <v>750</v>
      </c>
      <c r="F78" s="39"/>
      <c r="G78" s="39">
        <f>+E78+F78</f>
        <v>750</v>
      </c>
      <c r="H78" s="40">
        <f t="shared" si="6"/>
        <v>2.8865364856672302E-5</v>
      </c>
    </row>
    <row r="79" spans="1:8" ht="14.5" x14ac:dyDescent="0.35">
      <c r="A79" s="53" t="s">
        <v>129</v>
      </c>
      <c r="B79" s="38" t="s">
        <v>130</v>
      </c>
      <c r="C79" s="39">
        <v>180000</v>
      </c>
      <c r="D79" s="39">
        <f>+C79</f>
        <v>180000</v>
      </c>
      <c r="E79" s="39"/>
      <c r="F79" s="39"/>
      <c r="G79" s="39">
        <f>+E79+F79</f>
        <v>0</v>
      </c>
      <c r="H79" s="40">
        <f t="shared" si="6"/>
        <v>0</v>
      </c>
    </row>
    <row r="80" spans="1:8" ht="14.5" x14ac:dyDescent="0.35">
      <c r="A80" s="53" t="s">
        <v>131</v>
      </c>
      <c r="B80" s="38" t="s">
        <v>132</v>
      </c>
      <c r="C80" s="39">
        <v>0</v>
      </c>
      <c r="D80" s="39">
        <f>+C80</f>
        <v>0</v>
      </c>
      <c r="E80" s="39">
        <v>0</v>
      </c>
      <c r="F80" s="39"/>
      <c r="G80" s="39">
        <f>+E80+F80</f>
        <v>0</v>
      </c>
      <c r="H80" s="40">
        <v>0</v>
      </c>
    </row>
    <row r="81" spans="1:8" ht="14.5" x14ac:dyDescent="0.35">
      <c r="A81" s="53" t="s">
        <v>133</v>
      </c>
      <c r="B81" s="38" t="s">
        <v>113</v>
      </c>
      <c r="C81" s="39">
        <v>460708579</v>
      </c>
      <c r="D81" s="39">
        <f>+C81</f>
        <v>460708579</v>
      </c>
      <c r="E81" s="39">
        <f>52067+17499000</f>
        <v>17551067</v>
      </c>
      <c r="F81" s="39">
        <f>+'[1]Mapa V(a) Receitas FSAs  '!AV15</f>
        <v>76486920</v>
      </c>
      <c r="G81" s="39">
        <f>+E81+F81</f>
        <v>94037987</v>
      </c>
      <c r="H81" s="40">
        <f t="shared" si="6"/>
        <v>0.2041159884717493</v>
      </c>
    </row>
    <row r="82" spans="1:8" ht="14.5" x14ac:dyDescent="0.35">
      <c r="A82" s="55" t="s">
        <v>134</v>
      </c>
      <c r="B82" s="33" t="s">
        <v>115</v>
      </c>
      <c r="C82" s="35">
        <v>0</v>
      </c>
      <c r="D82" s="34">
        <f>+C82</f>
        <v>0</v>
      </c>
      <c r="E82" s="35">
        <v>0</v>
      </c>
      <c r="F82" s="35">
        <v>0</v>
      </c>
      <c r="G82" s="35">
        <f>+E82+F82</f>
        <v>0</v>
      </c>
      <c r="H82" s="36">
        <v>0</v>
      </c>
    </row>
    <row r="83" spans="1:8" ht="14.5" x14ac:dyDescent="0.35">
      <c r="A83" s="54" t="s">
        <v>135</v>
      </c>
      <c r="B83" s="48" t="s">
        <v>136</v>
      </c>
      <c r="C83" s="49">
        <f>+C84+C98+C176+C186+C190</f>
        <v>15303104911</v>
      </c>
      <c r="D83" s="49">
        <f>+D84+D98+D176+D186+D190</f>
        <v>15303104911</v>
      </c>
      <c r="E83" s="49">
        <f>+E84+E98+E176+E186+E190</f>
        <v>1491554922</v>
      </c>
      <c r="F83" s="49">
        <f>+F84+F98+F176+F186+F190</f>
        <v>627827462</v>
      </c>
      <c r="G83" s="49">
        <f>+G84+G98+G176+G186+G190</f>
        <v>2119382384</v>
      </c>
      <c r="H83" s="62">
        <f t="shared" si="6"/>
        <v>0.13849361919204842</v>
      </c>
    </row>
    <row r="84" spans="1:8" ht="14.5" x14ac:dyDescent="0.35">
      <c r="A84" s="61" t="s">
        <v>137</v>
      </c>
      <c r="B84" s="33" t="s">
        <v>138</v>
      </c>
      <c r="C84" s="35">
        <f>SUM(C85:C89)</f>
        <v>4618684170</v>
      </c>
      <c r="D84" s="35">
        <f>SUM(D85:D89)</f>
        <v>4618684170</v>
      </c>
      <c r="E84" s="35">
        <f>SUM(E85:E89)</f>
        <v>187859157</v>
      </c>
      <c r="F84" s="35">
        <f>SUM(F85:F89)</f>
        <v>140526029</v>
      </c>
      <c r="G84" s="35">
        <f>SUM(G85:G89)</f>
        <v>328385186</v>
      </c>
      <c r="H84" s="36">
        <f t="shared" si="6"/>
        <v>7.1099294498848581E-2</v>
      </c>
    </row>
    <row r="85" spans="1:8" ht="14.5" x14ac:dyDescent="0.35">
      <c r="A85" s="51" t="s">
        <v>139</v>
      </c>
      <c r="B85" s="38" t="s">
        <v>140</v>
      </c>
      <c r="C85" s="39">
        <v>224111454</v>
      </c>
      <c r="D85" s="39">
        <f>+C85</f>
        <v>224111454</v>
      </c>
      <c r="E85" s="39"/>
      <c r="F85" s="39"/>
      <c r="G85" s="39">
        <f>+E85+F85</f>
        <v>0</v>
      </c>
      <c r="H85" s="40">
        <f t="shared" si="6"/>
        <v>0</v>
      </c>
    </row>
    <row r="86" spans="1:8" ht="14.5" x14ac:dyDescent="0.35">
      <c r="A86" s="51" t="s">
        <v>141</v>
      </c>
      <c r="B86" s="38" t="s">
        <v>142</v>
      </c>
      <c r="C86" s="39">
        <v>1291502675</v>
      </c>
      <c r="D86" s="39">
        <f>+C86</f>
        <v>1291502675</v>
      </c>
      <c r="E86" s="39"/>
      <c r="F86" s="39"/>
      <c r="G86" s="39">
        <f>+E86+F86</f>
        <v>0</v>
      </c>
      <c r="H86" s="40">
        <f t="shared" si="6"/>
        <v>0</v>
      </c>
    </row>
    <row r="87" spans="1:8" ht="14.5" hidden="1" x14ac:dyDescent="0.35">
      <c r="A87" s="51" t="s">
        <v>143</v>
      </c>
      <c r="B87" s="38" t="s">
        <v>144</v>
      </c>
      <c r="C87" s="39">
        <v>0</v>
      </c>
      <c r="D87" s="39">
        <f>+C87</f>
        <v>0</v>
      </c>
      <c r="E87" s="39"/>
      <c r="F87" s="39"/>
      <c r="G87" s="39">
        <f>+E87+F87</f>
        <v>0</v>
      </c>
      <c r="H87" s="40" t="e">
        <f t="shared" si="6"/>
        <v>#DIV/0!</v>
      </c>
    </row>
    <row r="88" spans="1:8" ht="14.5" hidden="1" x14ac:dyDescent="0.35">
      <c r="A88" s="51" t="s">
        <v>145</v>
      </c>
      <c r="B88" s="38" t="s">
        <v>146</v>
      </c>
      <c r="C88" s="39">
        <v>0</v>
      </c>
      <c r="D88" s="39">
        <f>+C88</f>
        <v>0</v>
      </c>
      <c r="E88" s="39"/>
      <c r="F88" s="39"/>
      <c r="G88" s="39">
        <f>+E88+F88</f>
        <v>0</v>
      </c>
      <c r="H88" s="40" t="e">
        <f t="shared" si="6"/>
        <v>#DIV/0!</v>
      </c>
    </row>
    <row r="89" spans="1:8" ht="14.5" x14ac:dyDescent="0.35">
      <c r="A89" s="61" t="s">
        <v>147</v>
      </c>
      <c r="B89" s="63" t="s">
        <v>148</v>
      </c>
      <c r="C89" s="35">
        <f>SUM(C90:C97)</f>
        <v>3103070041</v>
      </c>
      <c r="D89" s="35">
        <f>SUM(D90:D97)</f>
        <v>3103070041</v>
      </c>
      <c r="E89" s="35">
        <f>SUM(E90:E97)</f>
        <v>187859157</v>
      </c>
      <c r="F89" s="35">
        <f>SUM(F90:F97)</f>
        <v>140526029</v>
      </c>
      <c r="G89" s="35">
        <f>SUM(G90:G97)</f>
        <v>328385186</v>
      </c>
      <c r="H89" s="36">
        <f t="shared" si="6"/>
        <v>0.10582590198130819</v>
      </c>
    </row>
    <row r="90" spans="1:8" ht="14.5" x14ac:dyDescent="0.35">
      <c r="A90" s="51" t="s">
        <v>149</v>
      </c>
      <c r="B90" s="38" t="s">
        <v>150</v>
      </c>
      <c r="C90" s="39">
        <v>31424000</v>
      </c>
      <c r="D90" s="39">
        <f t="shared" ref="D90:D97" si="7">+C90</f>
        <v>31424000</v>
      </c>
      <c r="E90" s="39"/>
      <c r="F90" s="39"/>
      <c r="G90" s="39">
        <f t="shared" ref="G90:G96" si="8">+E90+F90</f>
        <v>0</v>
      </c>
      <c r="H90" s="40">
        <f t="shared" si="6"/>
        <v>0</v>
      </c>
    </row>
    <row r="91" spans="1:8" ht="14.5" x14ac:dyDescent="0.35">
      <c r="A91" s="51" t="s">
        <v>151</v>
      </c>
      <c r="B91" s="38" t="s">
        <v>152</v>
      </c>
      <c r="C91" s="39"/>
      <c r="D91" s="39">
        <f t="shared" si="7"/>
        <v>0</v>
      </c>
      <c r="E91" s="39"/>
      <c r="F91" s="39"/>
      <c r="G91" s="39">
        <f t="shared" si="8"/>
        <v>0</v>
      </c>
      <c r="H91" s="40">
        <v>0</v>
      </c>
    </row>
    <row r="92" spans="1:8" ht="14.5" x14ac:dyDescent="0.35">
      <c r="A92" s="51" t="s">
        <v>153</v>
      </c>
      <c r="B92" s="38" t="s">
        <v>154</v>
      </c>
      <c r="C92" s="39">
        <v>375019633</v>
      </c>
      <c r="D92" s="39">
        <f t="shared" si="7"/>
        <v>375019633</v>
      </c>
      <c r="E92" s="39">
        <v>2876073</v>
      </c>
      <c r="F92" s="39">
        <f>+'[1]Mapa V(a) Receitas FSAs  '!AV20</f>
        <v>130824764</v>
      </c>
      <c r="G92" s="39">
        <f t="shared" si="8"/>
        <v>133700837</v>
      </c>
      <c r="H92" s="40">
        <f t="shared" si="6"/>
        <v>0.3565169000098723</v>
      </c>
    </row>
    <row r="93" spans="1:8" ht="14.5" x14ac:dyDescent="0.35">
      <c r="A93" s="51" t="s">
        <v>155</v>
      </c>
      <c r="B93" s="38" t="s">
        <v>156</v>
      </c>
      <c r="C93" s="39"/>
      <c r="D93" s="39">
        <f t="shared" si="7"/>
        <v>0</v>
      </c>
      <c r="E93" s="39"/>
      <c r="F93" s="39"/>
      <c r="G93" s="39">
        <f t="shared" si="8"/>
        <v>0</v>
      </c>
      <c r="H93" s="40">
        <v>0</v>
      </c>
    </row>
    <row r="94" spans="1:8" ht="14.5" x14ac:dyDescent="0.35">
      <c r="A94" s="51" t="s">
        <v>157</v>
      </c>
      <c r="B94" s="38" t="s">
        <v>158</v>
      </c>
      <c r="C94" s="39"/>
      <c r="D94" s="39">
        <f t="shared" si="7"/>
        <v>0</v>
      </c>
      <c r="E94" s="39">
        <v>133000</v>
      </c>
      <c r="F94" s="39"/>
      <c r="G94" s="39">
        <f t="shared" si="8"/>
        <v>133000</v>
      </c>
      <c r="H94" s="40">
        <v>0</v>
      </c>
    </row>
    <row r="95" spans="1:8" ht="14.5" x14ac:dyDescent="0.35">
      <c r="A95" s="51" t="s">
        <v>159</v>
      </c>
      <c r="B95" s="38" t="s">
        <v>160</v>
      </c>
      <c r="C95" s="39">
        <v>10362000</v>
      </c>
      <c r="D95" s="39">
        <f t="shared" si="7"/>
        <v>10362000</v>
      </c>
      <c r="E95" s="39">
        <v>2311300</v>
      </c>
      <c r="F95" s="39">
        <f>+'[1]Mapa V(a) Receitas FSAs  '!AV21</f>
        <v>605000</v>
      </c>
      <c r="G95" s="39">
        <f t="shared" si="8"/>
        <v>2916300</v>
      </c>
      <c r="H95" s="40">
        <f t="shared" si="6"/>
        <v>0.28144180660104229</v>
      </c>
    </row>
    <row r="96" spans="1:8" ht="14.5" x14ac:dyDescent="0.35">
      <c r="A96" s="51" t="s">
        <v>161</v>
      </c>
      <c r="B96" s="38" t="s">
        <v>162</v>
      </c>
      <c r="C96" s="39">
        <v>92785870</v>
      </c>
      <c r="D96" s="39">
        <f t="shared" si="7"/>
        <v>92785870</v>
      </c>
      <c r="E96" s="39">
        <f>38000-38000</f>
        <v>0</v>
      </c>
      <c r="F96" s="39">
        <f>+'[1]Mapa V(a) Receitas FSAs  '!AV22</f>
        <v>8623815</v>
      </c>
      <c r="G96" s="39">
        <f t="shared" si="8"/>
        <v>8623815</v>
      </c>
      <c r="H96" s="40">
        <f t="shared" si="6"/>
        <v>9.2943192751223869E-2</v>
      </c>
    </row>
    <row r="97" spans="1:8" ht="14.5" x14ac:dyDescent="0.35">
      <c r="A97" s="53" t="s">
        <v>163</v>
      </c>
      <c r="B97" s="38" t="s">
        <v>164</v>
      </c>
      <c r="C97" s="39">
        <v>2593478538</v>
      </c>
      <c r="D97" s="39">
        <f t="shared" si="7"/>
        <v>2593478538</v>
      </c>
      <c r="E97" s="39">
        <f>182596784-58000</f>
        <v>182538784</v>
      </c>
      <c r="F97" s="39">
        <f>+'[1]Mapa V(a) Receitas FSAs  '!AV23</f>
        <v>472450</v>
      </c>
      <c r="G97" s="39">
        <f>+E97+F97</f>
        <v>183011234</v>
      </c>
      <c r="H97" s="40">
        <f t="shared" si="6"/>
        <v>7.0565933482191784E-2</v>
      </c>
    </row>
    <row r="98" spans="1:8" ht="14.5" x14ac:dyDescent="0.35">
      <c r="A98" s="55" t="s">
        <v>165</v>
      </c>
      <c r="B98" s="33" t="s">
        <v>166</v>
      </c>
      <c r="C98" s="35">
        <f>+C99+C108</f>
        <v>8258094422</v>
      </c>
      <c r="D98" s="35">
        <f>+D99+D108</f>
        <v>8258094422</v>
      </c>
      <c r="E98" s="35">
        <f>+E99+E108</f>
        <v>1115299557</v>
      </c>
      <c r="F98" s="35">
        <f>+F99+F108</f>
        <v>452716536</v>
      </c>
      <c r="G98" s="35">
        <f>+G99+G108</f>
        <v>1568016093</v>
      </c>
      <c r="H98" s="36">
        <f t="shared" si="6"/>
        <v>0.18987626114115652</v>
      </c>
    </row>
    <row r="99" spans="1:8" ht="14.5" x14ac:dyDescent="0.35">
      <c r="A99" s="53" t="s">
        <v>167</v>
      </c>
      <c r="B99" s="44" t="s">
        <v>168</v>
      </c>
      <c r="C99" s="39">
        <f>SUM(C100:C107)</f>
        <v>242139264</v>
      </c>
      <c r="D99" s="39">
        <f>SUM(D100:D107)</f>
        <v>242139264</v>
      </c>
      <c r="E99" s="39">
        <f>SUM(E100:E107)</f>
        <v>9247850</v>
      </c>
      <c r="F99" s="39">
        <f>SUM(F100:F107)</f>
        <v>20909466</v>
      </c>
      <c r="G99" s="39">
        <f>SUM(G100:G107)</f>
        <v>30157316</v>
      </c>
      <c r="H99" s="40">
        <f t="shared" si="6"/>
        <v>0.12454533602613081</v>
      </c>
    </row>
    <row r="100" spans="1:8" ht="14.5" x14ac:dyDescent="0.35">
      <c r="A100" s="51" t="s">
        <v>169</v>
      </c>
      <c r="B100" s="38" t="s">
        <v>170</v>
      </c>
      <c r="C100" s="39">
        <v>120500000</v>
      </c>
      <c r="D100" s="39">
        <f t="shared" ref="D100:D107" si="9">+C100</f>
        <v>120500000</v>
      </c>
      <c r="E100" s="39"/>
      <c r="F100" s="39">
        <f>+'[1]Mapa V(a) Receitas FSAs  '!AV25</f>
        <v>8616761</v>
      </c>
      <c r="G100" s="39">
        <f>+E100+F100</f>
        <v>8616761</v>
      </c>
      <c r="H100" s="40">
        <f t="shared" si="6"/>
        <v>7.1508390041493772E-2</v>
      </c>
    </row>
    <row r="101" spans="1:8" ht="14.5" x14ac:dyDescent="0.35">
      <c r="A101" s="51" t="s">
        <v>171</v>
      </c>
      <c r="B101" s="38" t="s">
        <v>172</v>
      </c>
      <c r="C101" s="39">
        <v>36000000</v>
      </c>
      <c r="D101" s="39">
        <f t="shared" si="9"/>
        <v>36000000</v>
      </c>
      <c r="E101" s="39"/>
      <c r="F101" s="39"/>
      <c r="G101" s="39">
        <f t="shared" ref="G101:G107" si="10">+E101+F101</f>
        <v>0</v>
      </c>
      <c r="H101" s="40">
        <f t="shared" si="6"/>
        <v>0</v>
      </c>
    </row>
    <row r="102" spans="1:8" ht="14.5" x14ac:dyDescent="0.35">
      <c r="A102" s="51" t="s">
        <v>173</v>
      </c>
      <c r="B102" s="38" t="s">
        <v>174</v>
      </c>
      <c r="C102" s="39">
        <v>47468770</v>
      </c>
      <c r="D102" s="39">
        <f t="shared" si="9"/>
        <v>47468770</v>
      </c>
      <c r="E102" s="39">
        <f>1958961+'[1]Receitas DGA I TRIM 2024'!D22</f>
        <v>9238692</v>
      </c>
      <c r="F102" s="39">
        <f>+'[1]Mapa V(a) Receitas FSAs  '!AV26</f>
        <v>679940</v>
      </c>
      <c r="G102" s="39">
        <f t="shared" si="10"/>
        <v>9918632</v>
      </c>
      <c r="H102" s="40">
        <f t="shared" si="6"/>
        <v>0.20895068483973778</v>
      </c>
    </row>
    <row r="103" spans="1:8" ht="14.5" x14ac:dyDescent="0.35">
      <c r="A103" s="51" t="s">
        <v>175</v>
      </c>
      <c r="B103" s="38" t="s">
        <v>176</v>
      </c>
      <c r="C103" s="39">
        <v>10000</v>
      </c>
      <c r="D103" s="39">
        <f t="shared" si="9"/>
        <v>10000</v>
      </c>
      <c r="E103" s="39"/>
      <c r="F103" s="39"/>
      <c r="G103" s="39">
        <f t="shared" si="10"/>
        <v>0</v>
      </c>
      <c r="H103" s="40">
        <f t="shared" si="6"/>
        <v>0</v>
      </c>
    </row>
    <row r="104" spans="1:8" ht="14.5" x14ac:dyDescent="0.35">
      <c r="A104" s="51" t="s">
        <v>177</v>
      </c>
      <c r="B104" s="38" t="s">
        <v>178</v>
      </c>
      <c r="C104" s="39">
        <v>10000</v>
      </c>
      <c r="D104" s="39">
        <f t="shared" si="9"/>
        <v>10000</v>
      </c>
      <c r="E104" s="39"/>
      <c r="F104" s="39"/>
      <c r="G104" s="39">
        <f t="shared" si="10"/>
        <v>0</v>
      </c>
      <c r="H104" s="40">
        <f t="shared" si="6"/>
        <v>0</v>
      </c>
    </row>
    <row r="105" spans="1:8" ht="14.5" x14ac:dyDescent="0.35">
      <c r="A105" s="51" t="s">
        <v>179</v>
      </c>
      <c r="B105" s="38" t="s">
        <v>180</v>
      </c>
      <c r="C105" s="39">
        <v>0</v>
      </c>
      <c r="D105" s="39">
        <f t="shared" si="9"/>
        <v>0</v>
      </c>
      <c r="E105" s="39"/>
      <c r="F105" s="39"/>
      <c r="G105" s="39">
        <f t="shared" si="10"/>
        <v>0</v>
      </c>
      <c r="H105" s="40">
        <v>0</v>
      </c>
    </row>
    <row r="106" spans="1:8" ht="14.5" x14ac:dyDescent="0.35">
      <c r="A106" s="51" t="s">
        <v>181</v>
      </c>
      <c r="B106" s="38" t="s">
        <v>182</v>
      </c>
      <c r="C106" s="39">
        <v>0</v>
      </c>
      <c r="D106" s="39">
        <f t="shared" si="9"/>
        <v>0</v>
      </c>
      <c r="E106" s="39"/>
      <c r="F106" s="39"/>
      <c r="G106" s="39">
        <f t="shared" si="10"/>
        <v>0</v>
      </c>
      <c r="H106" s="40">
        <v>0</v>
      </c>
    </row>
    <row r="107" spans="1:8" ht="14.5" x14ac:dyDescent="0.35">
      <c r="A107" s="51" t="s">
        <v>183</v>
      </c>
      <c r="B107" s="38" t="s">
        <v>113</v>
      </c>
      <c r="C107" s="39">
        <v>38150494</v>
      </c>
      <c r="D107" s="39">
        <f t="shared" si="9"/>
        <v>38150494</v>
      </c>
      <c r="E107" s="39">
        <f>12228-3070</f>
        <v>9158</v>
      </c>
      <c r="F107" s="39">
        <f>+'[1]Mapa V(a) Receitas FSAs  '!AV27</f>
        <v>11612765</v>
      </c>
      <c r="G107" s="39">
        <f t="shared" si="10"/>
        <v>11621923</v>
      </c>
      <c r="H107" s="40">
        <f t="shared" si="6"/>
        <v>0.30463361758828078</v>
      </c>
    </row>
    <row r="108" spans="1:8" ht="14.5" x14ac:dyDescent="0.35">
      <c r="A108" s="55" t="s">
        <v>184</v>
      </c>
      <c r="B108" s="33" t="s">
        <v>185</v>
      </c>
      <c r="C108" s="35">
        <f>+C109+C156+C161+C166</f>
        <v>8015955158</v>
      </c>
      <c r="D108" s="35">
        <f>+D109+D156+D161+D166</f>
        <v>8015955158</v>
      </c>
      <c r="E108" s="35">
        <f>+E109+E156+E161+E166</f>
        <v>1106051707</v>
      </c>
      <c r="F108" s="35">
        <f>+F109+F156+F161+F166</f>
        <v>431807070</v>
      </c>
      <c r="G108" s="35">
        <f>+G109+G156+G161+G166</f>
        <v>1537858777</v>
      </c>
      <c r="H108" s="36">
        <f t="shared" si="6"/>
        <v>0.19184972304457096</v>
      </c>
    </row>
    <row r="109" spans="1:8" ht="14.5" x14ac:dyDescent="0.35">
      <c r="A109" s="55" t="s">
        <v>186</v>
      </c>
      <c r="B109" s="33" t="s">
        <v>187</v>
      </c>
      <c r="C109" s="35">
        <f>SUM(C110:C155)</f>
        <v>5142813702</v>
      </c>
      <c r="D109" s="35">
        <f>SUM(D110:D155)</f>
        <v>5142813702</v>
      </c>
      <c r="E109" s="35">
        <f>SUM(E110:E155)</f>
        <v>911457903</v>
      </c>
      <c r="F109" s="35">
        <f>SUM(F110:F155)</f>
        <v>254412266</v>
      </c>
      <c r="G109" s="35">
        <f>SUM(G110:G155)</f>
        <v>1165870169</v>
      </c>
      <c r="H109" s="36">
        <f t="shared" si="6"/>
        <v>0.22669889219331477</v>
      </c>
    </row>
    <row r="110" spans="1:8" ht="14.5" x14ac:dyDescent="0.35">
      <c r="A110" s="53" t="s">
        <v>188</v>
      </c>
      <c r="B110" s="38" t="s">
        <v>189</v>
      </c>
      <c r="C110" s="39">
        <v>503021518</v>
      </c>
      <c r="D110" s="39">
        <f t="shared" ref="D110:D155" si="11">+C110</f>
        <v>503021518</v>
      </c>
      <c r="E110" s="39">
        <f>81593050-2543200</f>
        <v>79049850</v>
      </c>
      <c r="F110" s="39">
        <f>+'[1]Mapa V(a) Receitas FSAs  '!AV30</f>
        <v>2548800</v>
      </c>
      <c r="G110" s="39">
        <f t="shared" ref="G110:G154" si="12">+E110+F110</f>
        <v>81598650</v>
      </c>
      <c r="H110" s="40">
        <f t="shared" si="6"/>
        <v>0.16221701672809949</v>
      </c>
    </row>
    <row r="111" spans="1:8" ht="14.5" x14ac:dyDescent="0.35">
      <c r="A111" s="53" t="s">
        <v>190</v>
      </c>
      <c r="B111" s="38" t="s">
        <v>191</v>
      </c>
      <c r="C111" s="39">
        <v>23994442</v>
      </c>
      <c r="D111" s="39">
        <f t="shared" si="11"/>
        <v>23994442</v>
      </c>
      <c r="E111" s="39">
        <v>150403</v>
      </c>
      <c r="F111" s="39"/>
      <c r="G111" s="39">
        <f t="shared" si="12"/>
        <v>150403</v>
      </c>
      <c r="H111" s="40">
        <f t="shared" si="6"/>
        <v>6.2682432873412937E-3</v>
      </c>
    </row>
    <row r="112" spans="1:8" ht="14.5" x14ac:dyDescent="0.35">
      <c r="A112" s="51" t="s">
        <v>192</v>
      </c>
      <c r="B112" s="38" t="s">
        <v>193</v>
      </c>
      <c r="C112" s="39">
        <v>0</v>
      </c>
      <c r="D112" s="39">
        <f t="shared" si="11"/>
        <v>0</v>
      </c>
      <c r="E112" s="39"/>
      <c r="F112" s="39"/>
      <c r="G112" s="39">
        <f t="shared" si="12"/>
        <v>0</v>
      </c>
      <c r="H112" s="40">
        <v>0</v>
      </c>
    </row>
    <row r="113" spans="1:8" ht="14.5" x14ac:dyDescent="0.35">
      <c r="A113" s="51" t="s">
        <v>194</v>
      </c>
      <c r="B113" s="38" t="s">
        <v>195</v>
      </c>
      <c r="C113" s="39">
        <v>326034644</v>
      </c>
      <c r="D113" s="39">
        <f t="shared" si="11"/>
        <v>326034644</v>
      </c>
      <c r="E113" s="39">
        <v>35544073</v>
      </c>
      <c r="F113" s="39">
        <f>+'[1]Mapa V(a) Receitas FSAs  '!AV31</f>
        <v>1068550</v>
      </c>
      <c r="G113" s="39">
        <f t="shared" si="12"/>
        <v>36612623</v>
      </c>
      <c r="H113" s="40">
        <f t="shared" si="6"/>
        <v>0.11229672574304711</v>
      </c>
    </row>
    <row r="114" spans="1:8" ht="14.5" x14ac:dyDescent="0.35">
      <c r="A114" s="51" t="s">
        <v>196</v>
      </c>
      <c r="B114" s="38" t="s">
        <v>197</v>
      </c>
      <c r="C114" s="39">
        <v>0</v>
      </c>
      <c r="D114" s="39">
        <f t="shared" si="11"/>
        <v>0</v>
      </c>
      <c r="E114" s="39">
        <v>29634579</v>
      </c>
      <c r="F114" s="39"/>
      <c r="G114" s="39">
        <f t="shared" si="12"/>
        <v>29634579</v>
      </c>
      <c r="H114" s="40">
        <v>0</v>
      </c>
    </row>
    <row r="115" spans="1:8" ht="14.5" x14ac:dyDescent="0.35">
      <c r="A115" s="51" t="s">
        <v>198</v>
      </c>
      <c r="B115" s="38" t="s">
        <v>199</v>
      </c>
      <c r="C115" s="39">
        <v>0</v>
      </c>
      <c r="D115" s="39">
        <f t="shared" si="11"/>
        <v>0</v>
      </c>
      <c r="E115" s="39"/>
      <c r="F115" s="39"/>
      <c r="G115" s="39">
        <f t="shared" si="12"/>
        <v>0</v>
      </c>
      <c r="H115" s="40">
        <v>0</v>
      </c>
    </row>
    <row r="116" spans="1:8" ht="14.5" x14ac:dyDescent="0.35">
      <c r="A116" s="51" t="s">
        <v>200</v>
      </c>
      <c r="B116" s="38" t="s">
        <v>201</v>
      </c>
      <c r="C116" s="39">
        <v>0</v>
      </c>
      <c r="D116" s="39">
        <f t="shared" si="11"/>
        <v>0</v>
      </c>
      <c r="E116" s="39"/>
      <c r="F116" s="39"/>
      <c r="G116" s="39">
        <f t="shared" si="12"/>
        <v>0</v>
      </c>
      <c r="H116" s="40">
        <v>0</v>
      </c>
    </row>
    <row r="117" spans="1:8" ht="14.5" x14ac:dyDescent="0.35">
      <c r="A117" s="51" t="s">
        <v>202</v>
      </c>
      <c r="B117" s="38" t="s">
        <v>203</v>
      </c>
      <c r="C117" s="39">
        <v>85201929</v>
      </c>
      <c r="D117" s="39">
        <f t="shared" si="11"/>
        <v>85201929</v>
      </c>
      <c r="E117" s="39"/>
      <c r="F117" s="39">
        <f>+'[1]Mapa V(a) Receitas FSAs  '!AV32</f>
        <v>27530020</v>
      </c>
      <c r="G117" s="39">
        <f t="shared" si="12"/>
        <v>27530020</v>
      </c>
      <c r="H117" s="40">
        <f t="shared" si="6"/>
        <v>0.32311498487317114</v>
      </c>
    </row>
    <row r="118" spans="1:8" ht="14.5" x14ac:dyDescent="0.35">
      <c r="A118" s="51" t="s">
        <v>204</v>
      </c>
      <c r="B118" s="38" t="s">
        <v>205</v>
      </c>
      <c r="C118" s="39">
        <v>784311451</v>
      </c>
      <c r="D118" s="39">
        <f t="shared" si="11"/>
        <v>784311451</v>
      </c>
      <c r="E118" s="39">
        <v>7047777</v>
      </c>
      <c r="F118" s="39">
        <f>+'[1]Mapa V(a) Receitas FSAs  '!AV33</f>
        <v>131813259</v>
      </c>
      <c r="G118" s="39">
        <f t="shared" si="12"/>
        <v>138861036</v>
      </c>
      <c r="H118" s="40">
        <f t="shared" si="6"/>
        <v>0.17704833433574335</v>
      </c>
    </row>
    <row r="119" spans="1:8" ht="14.5" hidden="1" x14ac:dyDescent="0.35">
      <c r="A119" s="51" t="s">
        <v>206</v>
      </c>
      <c r="B119" s="38" t="s">
        <v>207</v>
      </c>
      <c r="C119" s="39">
        <v>0</v>
      </c>
      <c r="D119" s="39">
        <f t="shared" si="11"/>
        <v>0</v>
      </c>
      <c r="E119" s="39"/>
      <c r="F119" s="39"/>
      <c r="G119" s="39">
        <f t="shared" si="12"/>
        <v>0</v>
      </c>
      <c r="H119" s="40" t="e">
        <f t="shared" si="6"/>
        <v>#DIV/0!</v>
      </c>
    </row>
    <row r="120" spans="1:8" ht="14.5" hidden="1" x14ac:dyDescent="0.35">
      <c r="A120" s="51" t="s">
        <v>208</v>
      </c>
      <c r="B120" s="38" t="s">
        <v>209</v>
      </c>
      <c r="C120" s="39">
        <v>0</v>
      </c>
      <c r="D120" s="39">
        <f t="shared" si="11"/>
        <v>0</v>
      </c>
      <c r="E120" s="39"/>
      <c r="F120" s="39"/>
      <c r="G120" s="39">
        <f t="shared" si="12"/>
        <v>0</v>
      </c>
      <c r="H120" s="40" t="e">
        <f t="shared" si="6"/>
        <v>#DIV/0!</v>
      </c>
    </row>
    <row r="121" spans="1:8" ht="14.5" hidden="1" x14ac:dyDescent="0.35">
      <c r="A121" s="51" t="s">
        <v>210</v>
      </c>
      <c r="B121" s="38" t="s">
        <v>211</v>
      </c>
      <c r="C121" s="39">
        <v>0</v>
      </c>
      <c r="D121" s="39">
        <f t="shared" si="11"/>
        <v>0</v>
      </c>
      <c r="E121" s="39"/>
      <c r="F121" s="39"/>
      <c r="G121" s="39">
        <f t="shared" si="12"/>
        <v>0</v>
      </c>
      <c r="H121" s="40" t="e">
        <f t="shared" si="6"/>
        <v>#DIV/0!</v>
      </c>
    </row>
    <row r="122" spans="1:8" ht="14.5" hidden="1" x14ac:dyDescent="0.35">
      <c r="A122" s="51" t="s">
        <v>212</v>
      </c>
      <c r="B122" s="38" t="s">
        <v>213</v>
      </c>
      <c r="C122" s="39">
        <v>0</v>
      </c>
      <c r="D122" s="39">
        <f t="shared" si="11"/>
        <v>0</v>
      </c>
      <c r="E122" s="39"/>
      <c r="F122" s="39"/>
      <c r="G122" s="39">
        <f t="shared" si="12"/>
        <v>0</v>
      </c>
      <c r="H122" s="40" t="e">
        <f t="shared" si="6"/>
        <v>#DIV/0!</v>
      </c>
    </row>
    <row r="123" spans="1:8" ht="14.5" hidden="1" x14ac:dyDescent="0.35">
      <c r="A123" s="51" t="s">
        <v>214</v>
      </c>
      <c r="B123" s="38" t="s">
        <v>215</v>
      </c>
      <c r="C123" s="39">
        <v>0</v>
      </c>
      <c r="D123" s="39">
        <f t="shared" si="11"/>
        <v>0</v>
      </c>
      <c r="E123" s="39"/>
      <c r="F123" s="39"/>
      <c r="G123" s="39">
        <f t="shared" si="12"/>
        <v>0</v>
      </c>
      <c r="H123" s="40" t="e">
        <f t="shared" si="6"/>
        <v>#DIV/0!</v>
      </c>
    </row>
    <row r="124" spans="1:8" ht="14.5" hidden="1" x14ac:dyDescent="0.35">
      <c r="A124" s="51" t="s">
        <v>216</v>
      </c>
      <c r="B124" s="38" t="s">
        <v>217</v>
      </c>
      <c r="C124" s="39">
        <v>0</v>
      </c>
      <c r="D124" s="39">
        <f t="shared" si="11"/>
        <v>0</v>
      </c>
      <c r="E124" s="39"/>
      <c r="F124" s="39"/>
      <c r="G124" s="39">
        <f t="shared" si="12"/>
        <v>0</v>
      </c>
      <c r="H124" s="40" t="e">
        <f t="shared" si="6"/>
        <v>#DIV/0!</v>
      </c>
    </row>
    <row r="125" spans="1:8" ht="14.5" x14ac:dyDescent="0.35">
      <c r="A125" s="51" t="s">
        <v>218</v>
      </c>
      <c r="B125" s="38" t="s">
        <v>219</v>
      </c>
      <c r="C125" s="39">
        <v>8566334</v>
      </c>
      <c r="D125" s="39">
        <f t="shared" si="11"/>
        <v>8566334</v>
      </c>
      <c r="E125" s="39"/>
      <c r="F125" s="39"/>
      <c r="G125" s="39">
        <f t="shared" si="12"/>
        <v>0</v>
      </c>
      <c r="H125" s="40">
        <f t="shared" si="6"/>
        <v>0</v>
      </c>
    </row>
    <row r="126" spans="1:8" ht="14.5" x14ac:dyDescent="0.35">
      <c r="A126" s="51" t="s">
        <v>220</v>
      </c>
      <c r="B126" s="38" t="s">
        <v>221</v>
      </c>
      <c r="C126" s="39">
        <v>300000</v>
      </c>
      <c r="D126" s="39">
        <f t="shared" si="11"/>
        <v>300000</v>
      </c>
      <c r="E126" s="39"/>
      <c r="F126" s="39"/>
      <c r="G126" s="39">
        <f t="shared" si="12"/>
        <v>0</v>
      </c>
      <c r="H126" s="40">
        <f t="shared" si="6"/>
        <v>0</v>
      </c>
    </row>
    <row r="127" spans="1:8" ht="14.5" x14ac:dyDescent="0.35">
      <c r="A127" s="51" t="s">
        <v>222</v>
      </c>
      <c r="B127" s="38" t="s">
        <v>223</v>
      </c>
      <c r="C127" s="39">
        <v>0</v>
      </c>
      <c r="D127" s="39">
        <f t="shared" si="11"/>
        <v>0</v>
      </c>
      <c r="E127" s="39">
        <v>466000</v>
      </c>
      <c r="F127" s="39"/>
      <c r="G127" s="39">
        <f t="shared" si="12"/>
        <v>466000</v>
      </c>
      <c r="H127" s="40">
        <v>0</v>
      </c>
    </row>
    <row r="128" spans="1:8" ht="14.5" x14ac:dyDescent="0.35">
      <c r="A128" s="51" t="s">
        <v>224</v>
      </c>
      <c r="B128" s="38" t="s">
        <v>225</v>
      </c>
      <c r="C128" s="39">
        <v>2626171365</v>
      </c>
      <c r="D128" s="39">
        <f t="shared" si="11"/>
        <v>2626171365</v>
      </c>
      <c r="E128" s="39">
        <v>699876263</v>
      </c>
      <c r="F128" s="39"/>
      <c r="G128" s="39">
        <f t="shared" si="12"/>
        <v>699876263</v>
      </c>
      <c r="H128" s="40">
        <f t="shared" si="6"/>
        <v>0.26650060705387363</v>
      </c>
    </row>
    <row r="129" spans="1:8" ht="14.5" x14ac:dyDescent="0.35">
      <c r="A129" s="51" t="s">
        <v>226</v>
      </c>
      <c r="B129" s="38" t="s">
        <v>227</v>
      </c>
      <c r="C129" s="39">
        <v>0</v>
      </c>
      <c r="D129" s="39">
        <f t="shared" si="11"/>
        <v>0</v>
      </c>
      <c r="E129" s="39"/>
      <c r="F129" s="39"/>
      <c r="G129" s="39">
        <f t="shared" si="12"/>
        <v>0</v>
      </c>
      <c r="H129" s="40">
        <v>0</v>
      </c>
    </row>
    <row r="130" spans="1:8" ht="14.5" x14ac:dyDescent="0.35">
      <c r="A130" s="51" t="s">
        <v>228</v>
      </c>
      <c r="B130" s="38" t="s">
        <v>229</v>
      </c>
      <c r="C130" s="39">
        <v>0</v>
      </c>
      <c r="D130" s="39">
        <f t="shared" si="11"/>
        <v>0</v>
      </c>
      <c r="E130" s="39"/>
      <c r="F130" s="39"/>
      <c r="G130" s="39">
        <f t="shared" si="12"/>
        <v>0</v>
      </c>
      <c r="H130" s="40">
        <v>0</v>
      </c>
    </row>
    <row r="131" spans="1:8" ht="14.5" hidden="1" x14ac:dyDescent="0.35">
      <c r="A131" s="51" t="s">
        <v>230</v>
      </c>
      <c r="B131" s="38" t="s">
        <v>231</v>
      </c>
      <c r="C131" s="39">
        <v>0</v>
      </c>
      <c r="D131" s="39">
        <f t="shared" si="11"/>
        <v>0</v>
      </c>
      <c r="E131" s="39"/>
      <c r="F131" s="39"/>
      <c r="G131" s="39">
        <f t="shared" si="12"/>
        <v>0</v>
      </c>
      <c r="H131" s="40" t="e">
        <f t="shared" si="6"/>
        <v>#DIV/0!</v>
      </c>
    </row>
    <row r="132" spans="1:8" ht="14.5" hidden="1" x14ac:dyDescent="0.35">
      <c r="A132" s="51" t="s">
        <v>232</v>
      </c>
      <c r="B132" s="38" t="s">
        <v>233</v>
      </c>
      <c r="C132" s="39">
        <v>0</v>
      </c>
      <c r="D132" s="39">
        <f t="shared" si="11"/>
        <v>0</v>
      </c>
      <c r="E132" s="39"/>
      <c r="F132" s="39"/>
      <c r="G132" s="39">
        <f t="shared" si="12"/>
        <v>0</v>
      </c>
      <c r="H132" s="40" t="e">
        <f t="shared" si="6"/>
        <v>#DIV/0!</v>
      </c>
    </row>
    <row r="133" spans="1:8" ht="14.5" hidden="1" x14ac:dyDescent="0.35">
      <c r="A133" s="51" t="s">
        <v>234</v>
      </c>
      <c r="B133" s="38" t="s">
        <v>235</v>
      </c>
      <c r="C133" s="39">
        <v>0</v>
      </c>
      <c r="D133" s="39">
        <f t="shared" si="11"/>
        <v>0</v>
      </c>
      <c r="E133" s="39"/>
      <c r="F133" s="39"/>
      <c r="G133" s="39">
        <f t="shared" si="12"/>
        <v>0</v>
      </c>
      <c r="H133" s="40" t="e">
        <f t="shared" si="6"/>
        <v>#DIV/0!</v>
      </c>
    </row>
    <row r="134" spans="1:8" ht="14.5" hidden="1" x14ac:dyDescent="0.35">
      <c r="A134" s="51" t="s">
        <v>236</v>
      </c>
      <c r="B134" s="38" t="s">
        <v>237</v>
      </c>
      <c r="C134" s="39">
        <v>0</v>
      </c>
      <c r="D134" s="39">
        <f t="shared" si="11"/>
        <v>0</v>
      </c>
      <c r="E134" s="39"/>
      <c r="F134" s="39"/>
      <c r="G134" s="39">
        <f t="shared" si="12"/>
        <v>0</v>
      </c>
      <c r="H134" s="40" t="e">
        <f t="shared" si="6"/>
        <v>#DIV/0!</v>
      </c>
    </row>
    <row r="135" spans="1:8" ht="14.5" hidden="1" x14ac:dyDescent="0.35">
      <c r="A135" s="51" t="s">
        <v>238</v>
      </c>
      <c r="B135" s="38" t="s">
        <v>239</v>
      </c>
      <c r="C135" s="39">
        <v>0</v>
      </c>
      <c r="D135" s="39">
        <f t="shared" si="11"/>
        <v>0</v>
      </c>
      <c r="E135" s="39"/>
      <c r="F135" s="39"/>
      <c r="G135" s="39">
        <f t="shared" si="12"/>
        <v>0</v>
      </c>
      <c r="H135" s="40" t="e">
        <f t="shared" si="6"/>
        <v>#DIV/0!</v>
      </c>
    </row>
    <row r="136" spans="1:8" ht="14.5" hidden="1" x14ac:dyDescent="0.35">
      <c r="A136" s="51" t="s">
        <v>240</v>
      </c>
      <c r="B136" s="38" t="s">
        <v>241</v>
      </c>
      <c r="C136" s="39">
        <v>0</v>
      </c>
      <c r="D136" s="39">
        <f t="shared" si="11"/>
        <v>0</v>
      </c>
      <c r="E136" s="39"/>
      <c r="F136" s="39"/>
      <c r="G136" s="39">
        <f t="shared" si="12"/>
        <v>0</v>
      </c>
      <c r="H136" s="40" t="e">
        <f t="shared" si="6"/>
        <v>#DIV/0!</v>
      </c>
    </row>
    <row r="137" spans="1:8" ht="14.5" hidden="1" x14ac:dyDescent="0.35">
      <c r="A137" s="51" t="s">
        <v>242</v>
      </c>
      <c r="B137" s="38" t="s">
        <v>243</v>
      </c>
      <c r="C137" s="39">
        <v>0</v>
      </c>
      <c r="D137" s="39">
        <f t="shared" si="11"/>
        <v>0</v>
      </c>
      <c r="E137" s="39"/>
      <c r="F137" s="39"/>
      <c r="G137" s="39">
        <f t="shared" si="12"/>
        <v>0</v>
      </c>
      <c r="H137" s="40" t="e">
        <f t="shared" si="6"/>
        <v>#DIV/0!</v>
      </c>
    </row>
    <row r="138" spans="1:8" ht="14.5" hidden="1" x14ac:dyDescent="0.35">
      <c r="A138" s="51" t="s">
        <v>244</v>
      </c>
      <c r="B138" s="38" t="s">
        <v>245</v>
      </c>
      <c r="C138" s="39">
        <v>0</v>
      </c>
      <c r="D138" s="39">
        <f t="shared" si="11"/>
        <v>0</v>
      </c>
      <c r="E138" s="39"/>
      <c r="F138" s="39"/>
      <c r="G138" s="39">
        <f t="shared" si="12"/>
        <v>0</v>
      </c>
      <c r="H138" s="40" t="e">
        <f t="shared" si="6"/>
        <v>#DIV/0!</v>
      </c>
    </row>
    <row r="139" spans="1:8" ht="14.5" hidden="1" x14ac:dyDescent="0.35">
      <c r="A139" s="51" t="s">
        <v>246</v>
      </c>
      <c r="B139" s="38" t="s">
        <v>247</v>
      </c>
      <c r="C139" s="39">
        <v>0</v>
      </c>
      <c r="D139" s="39">
        <f t="shared" si="11"/>
        <v>0</v>
      </c>
      <c r="E139" s="39"/>
      <c r="F139" s="39"/>
      <c r="G139" s="39">
        <f t="shared" si="12"/>
        <v>0</v>
      </c>
      <c r="H139" s="40" t="e">
        <f t="shared" ref="H139:H203" si="13">+G139/D139</f>
        <v>#DIV/0!</v>
      </c>
    </row>
    <row r="140" spans="1:8" ht="14.5" hidden="1" x14ac:dyDescent="0.35">
      <c r="A140" s="51" t="s">
        <v>248</v>
      </c>
      <c r="B140" s="38" t="s">
        <v>249</v>
      </c>
      <c r="C140" s="39">
        <v>0</v>
      </c>
      <c r="D140" s="39">
        <f t="shared" si="11"/>
        <v>0</v>
      </c>
      <c r="E140" s="39"/>
      <c r="F140" s="39"/>
      <c r="G140" s="39">
        <f t="shared" si="12"/>
        <v>0</v>
      </c>
      <c r="H140" s="40" t="e">
        <f t="shared" si="13"/>
        <v>#DIV/0!</v>
      </c>
    </row>
    <row r="141" spans="1:8" ht="14.5" hidden="1" x14ac:dyDescent="0.35">
      <c r="A141" s="51" t="s">
        <v>250</v>
      </c>
      <c r="B141" s="38" t="s">
        <v>251</v>
      </c>
      <c r="C141" s="39">
        <v>0</v>
      </c>
      <c r="D141" s="39">
        <f t="shared" si="11"/>
        <v>0</v>
      </c>
      <c r="E141" s="39"/>
      <c r="F141" s="39"/>
      <c r="G141" s="39">
        <f t="shared" si="12"/>
        <v>0</v>
      </c>
      <c r="H141" s="40" t="e">
        <f t="shared" si="13"/>
        <v>#DIV/0!</v>
      </c>
    </row>
    <row r="142" spans="1:8" ht="14.5" hidden="1" x14ac:dyDescent="0.35">
      <c r="A142" s="51" t="s">
        <v>252</v>
      </c>
      <c r="B142" s="38" t="s">
        <v>253</v>
      </c>
      <c r="C142" s="39">
        <v>0</v>
      </c>
      <c r="D142" s="39">
        <f t="shared" si="11"/>
        <v>0</v>
      </c>
      <c r="E142" s="39"/>
      <c r="F142" s="39"/>
      <c r="G142" s="39">
        <f t="shared" si="12"/>
        <v>0</v>
      </c>
      <c r="H142" s="40" t="e">
        <f t="shared" si="13"/>
        <v>#DIV/0!</v>
      </c>
    </row>
    <row r="143" spans="1:8" ht="14.5" hidden="1" x14ac:dyDescent="0.35">
      <c r="A143" s="51" t="s">
        <v>254</v>
      </c>
      <c r="B143" s="38" t="s">
        <v>255</v>
      </c>
      <c r="C143" s="39">
        <v>0</v>
      </c>
      <c r="D143" s="39">
        <f t="shared" si="11"/>
        <v>0</v>
      </c>
      <c r="E143" s="39"/>
      <c r="F143" s="39"/>
      <c r="G143" s="39">
        <f t="shared" si="12"/>
        <v>0</v>
      </c>
      <c r="H143" s="40" t="e">
        <f t="shared" si="13"/>
        <v>#DIV/0!</v>
      </c>
    </row>
    <row r="144" spans="1:8" ht="14.5" hidden="1" x14ac:dyDescent="0.35">
      <c r="A144" s="51" t="s">
        <v>256</v>
      </c>
      <c r="B144" s="38" t="s">
        <v>257</v>
      </c>
      <c r="C144" s="39">
        <v>0</v>
      </c>
      <c r="D144" s="39">
        <f t="shared" si="11"/>
        <v>0</v>
      </c>
      <c r="E144" s="39"/>
      <c r="F144" s="39"/>
      <c r="G144" s="39">
        <f t="shared" si="12"/>
        <v>0</v>
      </c>
      <c r="H144" s="40" t="e">
        <f t="shared" si="13"/>
        <v>#DIV/0!</v>
      </c>
    </row>
    <row r="145" spans="1:8" ht="14.5" hidden="1" x14ac:dyDescent="0.35">
      <c r="A145" s="51" t="s">
        <v>258</v>
      </c>
      <c r="B145" s="38" t="s">
        <v>259</v>
      </c>
      <c r="C145" s="39">
        <v>0</v>
      </c>
      <c r="D145" s="39">
        <f t="shared" si="11"/>
        <v>0</v>
      </c>
      <c r="E145" s="39"/>
      <c r="F145" s="39"/>
      <c r="G145" s="39">
        <f t="shared" si="12"/>
        <v>0</v>
      </c>
      <c r="H145" s="40" t="e">
        <f t="shared" si="13"/>
        <v>#DIV/0!</v>
      </c>
    </row>
    <row r="146" spans="1:8" ht="14.5" hidden="1" x14ac:dyDescent="0.35">
      <c r="A146" s="51" t="s">
        <v>222</v>
      </c>
      <c r="B146" s="38" t="s">
        <v>223</v>
      </c>
      <c r="C146" s="39">
        <v>0</v>
      </c>
      <c r="D146" s="39">
        <f t="shared" si="11"/>
        <v>0</v>
      </c>
      <c r="E146" s="39"/>
      <c r="F146" s="39"/>
      <c r="G146" s="39">
        <f t="shared" si="12"/>
        <v>0</v>
      </c>
      <c r="H146" s="40" t="e">
        <f t="shared" si="13"/>
        <v>#DIV/0!</v>
      </c>
    </row>
    <row r="147" spans="1:8" ht="14.5" x14ac:dyDescent="0.35">
      <c r="A147" s="51" t="s">
        <v>260</v>
      </c>
      <c r="B147" s="38" t="s">
        <v>261</v>
      </c>
      <c r="C147" s="39">
        <v>70000001</v>
      </c>
      <c r="D147" s="39">
        <f t="shared" si="11"/>
        <v>70000001</v>
      </c>
      <c r="E147" s="39">
        <f>+'[1]Receitas DGA I TRIM 2024'!D30</f>
        <v>14971871</v>
      </c>
      <c r="F147" s="39"/>
      <c r="G147" s="39">
        <f t="shared" si="12"/>
        <v>14971871</v>
      </c>
      <c r="H147" s="40">
        <f t="shared" si="13"/>
        <v>0.21388386837308759</v>
      </c>
    </row>
    <row r="148" spans="1:8" ht="14.5" x14ac:dyDescent="0.35">
      <c r="A148" s="51" t="s">
        <v>262</v>
      </c>
      <c r="B148" s="38" t="s">
        <v>263</v>
      </c>
      <c r="C148" s="39">
        <v>361967090</v>
      </c>
      <c r="D148" s="39">
        <f t="shared" si="11"/>
        <v>361967090</v>
      </c>
      <c r="E148" s="39">
        <f>39063199+'[1]Receitas DGA I TRIM 2024'!D24</f>
        <v>43844387</v>
      </c>
      <c r="F148" s="39">
        <f>+'[1]Mapa V(a) Receitas FSAs  '!AV34</f>
        <v>43586217</v>
      </c>
      <c r="G148" s="39">
        <f t="shared" si="12"/>
        <v>87430604</v>
      </c>
      <c r="H148" s="40">
        <f t="shared" si="13"/>
        <v>0.24154296458277463</v>
      </c>
    </row>
    <row r="149" spans="1:8" ht="14.5" x14ac:dyDescent="0.35">
      <c r="A149" s="64" t="s">
        <v>264</v>
      </c>
      <c r="B149" s="38" t="s">
        <v>265</v>
      </c>
      <c r="C149" s="39">
        <v>308000000</v>
      </c>
      <c r="D149" s="39">
        <f t="shared" si="11"/>
        <v>308000000</v>
      </c>
      <c r="E149" s="39"/>
      <c r="F149" s="39">
        <f>+'[1]Mapa V(a) Receitas FSAs  '!AV35</f>
        <v>45865420</v>
      </c>
      <c r="G149" s="39">
        <f t="shared" si="12"/>
        <v>45865420</v>
      </c>
      <c r="H149" s="40">
        <f t="shared" si="13"/>
        <v>0.1489137012987013</v>
      </c>
    </row>
    <row r="150" spans="1:8" ht="14.5" hidden="1" x14ac:dyDescent="0.35">
      <c r="A150" s="64" t="s">
        <v>266</v>
      </c>
      <c r="B150" s="38" t="s">
        <v>267</v>
      </c>
      <c r="C150" s="39">
        <v>0</v>
      </c>
      <c r="D150" s="39">
        <f t="shared" si="11"/>
        <v>0</v>
      </c>
      <c r="E150" s="39"/>
      <c r="F150" s="39"/>
      <c r="G150" s="39">
        <f t="shared" si="12"/>
        <v>0</v>
      </c>
      <c r="H150" s="40" t="e">
        <f t="shared" si="13"/>
        <v>#DIV/0!</v>
      </c>
    </row>
    <row r="151" spans="1:8" ht="14.5" x14ac:dyDescent="0.35">
      <c r="A151" s="65" t="s">
        <v>268</v>
      </c>
      <c r="B151" s="38" t="s">
        <v>269</v>
      </c>
      <c r="C151" s="39">
        <v>24500000</v>
      </c>
      <c r="D151" s="39">
        <f t="shared" si="11"/>
        <v>24500000</v>
      </c>
      <c r="E151" s="39">
        <v>872700</v>
      </c>
      <c r="F151" s="39"/>
      <c r="G151" s="39">
        <f t="shared" si="12"/>
        <v>872700</v>
      </c>
      <c r="H151" s="40">
        <f t="shared" si="13"/>
        <v>3.5620408163265303E-2</v>
      </c>
    </row>
    <row r="152" spans="1:8" ht="14.5" x14ac:dyDescent="0.35">
      <c r="A152" s="65" t="s">
        <v>270</v>
      </c>
      <c r="B152" s="38" t="s">
        <v>271</v>
      </c>
      <c r="C152" s="39">
        <v>8106408</v>
      </c>
      <c r="D152" s="39">
        <f t="shared" si="11"/>
        <v>8106408</v>
      </c>
      <c r="E152" s="39"/>
      <c r="F152" s="39">
        <f>+'[1]Mapa V(a) Receitas FSAs  '!AV36</f>
        <v>1990000</v>
      </c>
      <c r="G152" s="39">
        <f t="shared" si="12"/>
        <v>1990000</v>
      </c>
      <c r="H152" s="40">
        <f t="shared" si="13"/>
        <v>0.24548480658757862</v>
      </c>
    </row>
    <row r="153" spans="1:8" ht="14.5" x14ac:dyDescent="0.35">
      <c r="A153" s="65" t="s">
        <v>272</v>
      </c>
      <c r="B153" s="38" t="s">
        <v>273</v>
      </c>
      <c r="C153" s="39">
        <v>800000</v>
      </c>
      <c r="D153" s="39">
        <f t="shared" si="11"/>
        <v>800000</v>
      </c>
      <c r="E153" s="39"/>
      <c r="F153" s="39">
        <f>+'[1]Mapa V(a) Receitas FSAs  '!AV37</f>
        <v>10000</v>
      </c>
      <c r="G153" s="39">
        <f t="shared" si="12"/>
        <v>10000</v>
      </c>
      <c r="H153" s="40">
        <f t="shared" si="13"/>
        <v>1.2500000000000001E-2</v>
      </c>
    </row>
    <row r="154" spans="1:8" ht="14.5" x14ac:dyDescent="0.35">
      <c r="A154" s="65" t="s">
        <v>274</v>
      </c>
      <c r="B154" s="38" t="s">
        <v>275</v>
      </c>
      <c r="C154" s="39">
        <v>9338520</v>
      </c>
      <c r="D154" s="39">
        <f t="shared" si="11"/>
        <v>9338520</v>
      </c>
      <c r="E154" s="39"/>
      <c r="F154" s="39"/>
      <c r="G154" s="39">
        <f t="shared" si="12"/>
        <v>0</v>
      </c>
      <c r="H154" s="40">
        <v>0</v>
      </c>
    </row>
    <row r="155" spans="1:8" ht="14.5" x14ac:dyDescent="0.35">
      <c r="A155" s="65" t="s">
        <v>276</v>
      </c>
      <c r="B155" s="38" t="s">
        <v>277</v>
      </c>
      <c r="C155" s="39">
        <v>2500000</v>
      </c>
      <c r="D155" s="39">
        <f t="shared" si="11"/>
        <v>2500000</v>
      </c>
      <c r="E155" s="39"/>
      <c r="F155" s="39"/>
      <c r="G155" s="39">
        <f>+E155+F155</f>
        <v>0</v>
      </c>
      <c r="H155" s="40">
        <f t="shared" si="13"/>
        <v>0</v>
      </c>
    </row>
    <row r="156" spans="1:8" ht="14.5" x14ac:dyDescent="0.35">
      <c r="A156" s="55" t="s">
        <v>278</v>
      </c>
      <c r="B156" s="33" t="s">
        <v>279</v>
      </c>
      <c r="C156" s="35">
        <f>SUM(C157:C160)</f>
        <v>970522593</v>
      </c>
      <c r="D156" s="35">
        <f>SUM(D157:D160)</f>
        <v>970522593</v>
      </c>
      <c r="E156" s="35">
        <f>SUM(E157:E160)</f>
        <v>81058622</v>
      </c>
      <c r="F156" s="35">
        <f>SUM(F157:F160)</f>
        <v>135079147</v>
      </c>
      <c r="G156" s="35">
        <f>SUM(G157:G160)</f>
        <v>216137769</v>
      </c>
      <c r="H156" s="36">
        <f t="shared" si="13"/>
        <v>0.22270246005494074</v>
      </c>
    </row>
    <row r="157" spans="1:8" ht="14.5" x14ac:dyDescent="0.35">
      <c r="A157" s="53" t="s">
        <v>280</v>
      </c>
      <c r="B157" s="38" t="s">
        <v>281</v>
      </c>
      <c r="C157" s="39">
        <v>30000000</v>
      </c>
      <c r="D157" s="39">
        <f>+C157</f>
        <v>30000000</v>
      </c>
      <c r="E157" s="39"/>
      <c r="F157" s="39">
        <f>+'[1]Mapa V(a) Receitas FSAs  '!AV39</f>
        <v>10499215</v>
      </c>
      <c r="G157" s="39">
        <f>+E157+F157</f>
        <v>10499215</v>
      </c>
      <c r="H157" s="40">
        <f t="shared" si="13"/>
        <v>0.34997383333333332</v>
      </c>
    </row>
    <row r="158" spans="1:8" ht="14.5" x14ac:dyDescent="0.35">
      <c r="A158" s="53" t="s">
        <v>282</v>
      </c>
      <c r="B158" s="38" t="s">
        <v>283</v>
      </c>
      <c r="C158" s="39">
        <v>171412856</v>
      </c>
      <c r="D158" s="39">
        <f>+C158</f>
        <v>171412856</v>
      </c>
      <c r="E158" s="39">
        <v>33125509</v>
      </c>
      <c r="F158" s="39"/>
      <c r="G158" s="39">
        <f>+E158+F158</f>
        <v>33125509</v>
      </c>
      <c r="H158" s="40">
        <f t="shared" si="13"/>
        <v>0.19324985169140405</v>
      </c>
    </row>
    <row r="159" spans="1:8" ht="14.5" x14ac:dyDescent="0.35">
      <c r="A159" s="53" t="s">
        <v>284</v>
      </c>
      <c r="B159" s="38" t="s">
        <v>285</v>
      </c>
      <c r="C159" s="39">
        <v>664491890</v>
      </c>
      <c r="D159" s="39">
        <f>+C159</f>
        <v>664491890</v>
      </c>
      <c r="E159" s="39">
        <f>141395850-123874168</f>
        <v>17521682</v>
      </c>
      <c r="F159" s="39">
        <f>+'[1]Mapa V(a) Receitas FSAs  '!AV41</f>
        <v>124080676</v>
      </c>
      <c r="G159" s="39">
        <f>+E159+F159</f>
        <v>141602358</v>
      </c>
      <c r="H159" s="40">
        <f t="shared" si="13"/>
        <v>0.21309870012108048</v>
      </c>
    </row>
    <row r="160" spans="1:8" ht="14.5" x14ac:dyDescent="0.35">
      <c r="A160" s="53" t="s">
        <v>286</v>
      </c>
      <c r="B160" s="38" t="s">
        <v>287</v>
      </c>
      <c r="C160" s="39">
        <v>104617847</v>
      </c>
      <c r="D160" s="39">
        <f>+C160</f>
        <v>104617847</v>
      </c>
      <c r="E160" s="39">
        <v>30411431</v>
      </c>
      <c r="F160" s="39">
        <f>+'[1]Mapa V(a) Receitas FSAs  '!AV42</f>
        <v>499256</v>
      </c>
      <c r="G160" s="39">
        <f>+E160+F160</f>
        <v>30910687</v>
      </c>
      <c r="H160" s="40">
        <f t="shared" si="13"/>
        <v>0.29546284774910347</v>
      </c>
    </row>
    <row r="161" spans="1:8" ht="14.5" x14ac:dyDescent="0.35">
      <c r="A161" s="55" t="s">
        <v>288</v>
      </c>
      <c r="B161" s="33" t="s">
        <v>289</v>
      </c>
      <c r="C161" s="35">
        <f>SUM(C162:C165)</f>
        <v>1561230116</v>
      </c>
      <c r="D161" s="35">
        <f>SUM(D162:D165)</f>
        <v>1561230116</v>
      </c>
      <c r="E161" s="35">
        <f>SUM(E162:E165)</f>
        <v>31501355</v>
      </c>
      <c r="F161" s="35">
        <f>SUM(F162:F165)</f>
        <v>42315657</v>
      </c>
      <c r="G161" s="35">
        <f>SUM(G162:G165)</f>
        <v>73817012</v>
      </c>
      <c r="H161" s="36">
        <f t="shared" si="13"/>
        <v>4.728131442219758E-2</v>
      </c>
    </row>
    <row r="162" spans="1:8" ht="14.5" x14ac:dyDescent="0.35">
      <c r="A162" s="51" t="s">
        <v>290</v>
      </c>
      <c r="B162" s="38" t="s">
        <v>291</v>
      </c>
      <c r="C162" s="39">
        <v>1177173175</v>
      </c>
      <c r="D162" s="39">
        <f>+C162</f>
        <v>1177173175</v>
      </c>
      <c r="E162" s="39">
        <v>29878087</v>
      </c>
      <c r="F162" s="39">
        <f>+'[1]Mapa V(a) Receitas FSAs  '!AV44</f>
        <v>41216816</v>
      </c>
      <c r="G162" s="39">
        <f>+E162+F162</f>
        <v>71094903</v>
      </c>
      <c r="H162" s="40">
        <f t="shared" si="13"/>
        <v>6.0394599970390934E-2</v>
      </c>
    </row>
    <row r="163" spans="1:8" ht="14.5" x14ac:dyDescent="0.35">
      <c r="A163" s="51" t="s">
        <v>292</v>
      </c>
      <c r="B163" s="38" t="s">
        <v>293</v>
      </c>
      <c r="C163" s="39">
        <v>7489000</v>
      </c>
      <c r="D163" s="39">
        <f>+C163</f>
        <v>7489000</v>
      </c>
      <c r="E163" s="39">
        <v>1595098</v>
      </c>
      <c r="F163" s="39">
        <f>+'[1]Mapa V(a) Receitas FSAs  '!AV45</f>
        <v>1068841</v>
      </c>
      <c r="G163" s="39">
        <f>+E163+F163</f>
        <v>2663939</v>
      </c>
      <c r="H163" s="40">
        <f t="shared" si="13"/>
        <v>0.35571357991721192</v>
      </c>
    </row>
    <row r="164" spans="1:8" ht="14.5" x14ac:dyDescent="0.35">
      <c r="A164" s="51" t="s">
        <v>294</v>
      </c>
      <c r="B164" s="38" t="s">
        <v>295</v>
      </c>
      <c r="C164" s="39">
        <v>0</v>
      </c>
      <c r="D164" s="39">
        <f>+C164</f>
        <v>0</v>
      </c>
      <c r="E164" s="39"/>
      <c r="F164" s="39"/>
      <c r="G164" s="39">
        <f>+E164+F164</f>
        <v>0</v>
      </c>
      <c r="H164" s="40">
        <v>0</v>
      </c>
    </row>
    <row r="165" spans="1:8" ht="14.5" x14ac:dyDescent="0.35">
      <c r="A165" s="51" t="s">
        <v>296</v>
      </c>
      <c r="B165" s="38" t="s">
        <v>83</v>
      </c>
      <c r="C165" s="39">
        <v>376567941</v>
      </c>
      <c r="D165" s="39">
        <f>+C165</f>
        <v>376567941</v>
      </c>
      <c r="E165" s="39">
        <v>28170</v>
      </c>
      <c r="F165" s="39">
        <f>+'[1]Mapa V(a) Receitas FSAs  '!AV46</f>
        <v>30000</v>
      </c>
      <c r="G165" s="39">
        <f>+E165+F165</f>
        <v>58170</v>
      </c>
      <c r="H165" s="40">
        <f t="shared" si="13"/>
        <v>1.5447411653133798E-4</v>
      </c>
    </row>
    <row r="166" spans="1:8" ht="14.5" x14ac:dyDescent="0.35">
      <c r="A166" s="61" t="s">
        <v>297</v>
      </c>
      <c r="B166" s="33" t="s">
        <v>298</v>
      </c>
      <c r="C166" s="35">
        <f>SUM(C167:C175)</f>
        <v>341388747</v>
      </c>
      <c r="D166" s="35">
        <f>SUM(D167:D175)</f>
        <v>341388747</v>
      </c>
      <c r="E166" s="35">
        <f>SUM(E167:E175)</f>
        <v>82033827</v>
      </c>
      <c r="F166" s="35">
        <f>SUM(F167:F175)</f>
        <v>0</v>
      </c>
      <c r="G166" s="35">
        <f>SUM(G167:G175)</f>
        <v>82033827</v>
      </c>
      <c r="H166" s="36">
        <f t="shared" si="13"/>
        <v>0.24029446699952298</v>
      </c>
    </row>
    <row r="167" spans="1:8" ht="14.5" x14ac:dyDescent="0.35">
      <c r="A167" s="51" t="s">
        <v>299</v>
      </c>
      <c r="B167" s="38" t="s">
        <v>300</v>
      </c>
      <c r="C167" s="39">
        <v>0</v>
      </c>
      <c r="D167" s="39">
        <f t="shared" ref="D167:D175" si="14">+C167</f>
        <v>0</v>
      </c>
      <c r="E167" s="39"/>
      <c r="F167" s="39"/>
      <c r="G167" s="39">
        <f t="shared" ref="G167:G175" si="15">+E167+F167</f>
        <v>0</v>
      </c>
      <c r="H167" s="59">
        <v>0</v>
      </c>
    </row>
    <row r="168" spans="1:8" ht="14.5" x14ac:dyDescent="0.35">
      <c r="A168" s="51" t="s">
        <v>301</v>
      </c>
      <c r="B168" s="38" t="s">
        <v>302</v>
      </c>
      <c r="C168" s="39">
        <v>3500000</v>
      </c>
      <c r="D168" s="39">
        <f t="shared" si="14"/>
        <v>3500000</v>
      </c>
      <c r="E168" s="39">
        <v>2517</v>
      </c>
      <c r="F168" s="39"/>
      <c r="G168" s="39">
        <f t="shared" si="15"/>
        <v>2517</v>
      </c>
      <c r="H168" s="59">
        <f t="shared" si="13"/>
        <v>7.1914285714285711E-4</v>
      </c>
    </row>
    <row r="169" spans="1:8" ht="14.5" x14ac:dyDescent="0.35">
      <c r="A169" s="51" t="s">
        <v>303</v>
      </c>
      <c r="B169" s="38" t="s">
        <v>304</v>
      </c>
      <c r="C169" s="39"/>
      <c r="D169" s="39">
        <f t="shared" si="14"/>
        <v>0</v>
      </c>
      <c r="E169" s="39"/>
      <c r="F169" s="39"/>
      <c r="G169" s="39">
        <f t="shared" si="15"/>
        <v>0</v>
      </c>
      <c r="H169" s="59">
        <v>0</v>
      </c>
    </row>
    <row r="170" spans="1:8" ht="14.5" x14ac:dyDescent="0.35">
      <c r="A170" s="51" t="s">
        <v>305</v>
      </c>
      <c r="B170" s="38" t="s">
        <v>306</v>
      </c>
      <c r="C170" s="39"/>
      <c r="D170" s="39">
        <f t="shared" si="14"/>
        <v>0</v>
      </c>
      <c r="E170" s="39"/>
      <c r="F170" s="39"/>
      <c r="G170" s="39">
        <f t="shared" si="15"/>
        <v>0</v>
      </c>
      <c r="H170" s="59">
        <v>0</v>
      </c>
    </row>
    <row r="171" spans="1:8" ht="14.5" x14ac:dyDescent="0.35">
      <c r="A171" s="51" t="s">
        <v>307</v>
      </c>
      <c r="B171" s="38" t="s">
        <v>308</v>
      </c>
      <c r="C171" s="39"/>
      <c r="D171" s="39">
        <f t="shared" si="14"/>
        <v>0</v>
      </c>
      <c r="E171" s="39"/>
      <c r="F171" s="39"/>
      <c r="G171" s="39">
        <f t="shared" si="15"/>
        <v>0</v>
      </c>
      <c r="H171" s="59">
        <v>0</v>
      </c>
    </row>
    <row r="172" spans="1:8" ht="14.5" x14ac:dyDescent="0.35">
      <c r="A172" s="51" t="s">
        <v>309</v>
      </c>
      <c r="B172" s="38" t="s">
        <v>310</v>
      </c>
      <c r="C172" s="39">
        <v>250000001</v>
      </c>
      <c r="D172" s="39">
        <f t="shared" si="14"/>
        <v>250000001</v>
      </c>
      <c r="E172" s="39">
        <f>+'[1]Receitas DGA I TRIM 2024'!D23</f>
        <v>58328954</v>
      </c>
      <c r="F172" s="39"/>
      <c r="G172" s="39">
        <f t="shared" si="15"/>
        <v>58328954</v>
      </c>
      <c r="H172" s="59">
        <f t="shared" si="13"/>
        <v>0.23331581506673674</v>
      </c>
    </row>
    <row r="173" spans="1:8" ht="14.5" x14ac:dyDescent="0.35">
      <c r="A173" s="51" t="s">
        <v>311</v>
      </c>
      <c r="B173" s="38" t="s">
        <v>312</v>
      </c>
      <c r="C173" s="39"/>
      <c r="D173" s="39">
        <f t="shared" si="14"/>
        <v>0</v>
      </c>
      <c r="E173" s="39"/>
      <c r="F173" s="39"/>
      <c r="G173" s="39">
        <f t="shared" si="15"/>
        <v>0</v>
      </c>
      <c r="H173" s="59">
        <v>0</v>
      </c>
    </row>
    <row r="174" spans="1:8" ht="14.5" x14ac:dyDescent="0.35">
      <c r="A174" s="51" t="s">
        <v>313</v>
      </c>
      <c r="B174" s="38" t="s">
        <v>314</v>
      </c>
      <c r="C174" s="39">
        <v>79384585</v>
      </c>
      <c r="D174" s="39">
        <f t="shared" si="14"/>
        <v>79384585</v>
      </c>
      <c r="E174" s="39">
        <v>23702356</v>
      </c>
      <c r="F174" s="39"/>
      <c r="G174" s="39">
        <f t="shared" si="15"/>
        <v>23702356</v>
      </c>
      <c r="H174" s="59">
        <f t="shared" si="13"/>
        <v>0.29857630420313969</v>
      </c>
    </row>
    <row r="175" spans="1:8" ht="14.5" x14ac:dyDescent="0.35">
      <c r="A175" s="51" t="s">
        <v>315</v>
      </c>
      <c r="B175" s="38" t="s">
        <v>316</v>
      </c>
      <c r="C175" s="39">
        <v>8504161</v>
      </c>
      <c r="D175" s="39">
        <f t="shared" si="14"/>
        <v>8504161</v>
      </c>
      <c r="E175" s="39"/>
      <c r="F175" s="39"/>
      <c r="G175" s="39">
        <f t="shared" si="15"/>
        <v>0</v>
      </c>
      <c r="H175" s="59">
        <f t="shared" si="13"/>
        <v>0</v>
      </c>
    </row>
    <row r="176" spans="1:8" ht="14.5" x14ac:dyDescent="0.35">
      <c r="A176" s="61" t="s">
        <v>317</v>
      </c>
      <c r="B176" s="33" t="s">
        <v>318</v>
      </c>
      <c r="C176" s="35">
        <f>SUM(C177:C185)</f>
        <v>1012656111</v>
      </c>
      <c r="D176" s="35">
        <f>SUM(D177:D185)</f>
        <v>1012656111</v>
      </c>
      <c r="E176" s="35">
        <f>SUM(E177:E185)</f>
        <v>128676171</v>
      </c>
      <c r="F176" s="35">
        <f>SUM(F177:F185)</f>
        <v>3899260</v>
      </c>
      <c r="G176" s="35">
        <f>SUM(G177:G185)</f>
        <v>132575431</v>
      </c>
      <c r="H176" s="57">
        <f t="shared" si="13"/>
        <v>0.13091851178292055</v>
      </c>
    </row>
    <row r="177" spans="1:8" ht="14.5" x14ac:dyDescent="0.35">
      <c r="A177" s="51" t="s">
        <v>319</v>
      </c>
      <c r="B177" s="38" t="s">
        <v>320</v>
      </c>
      <c r="C177" s="39">
        <v>63052525</v>
      </c>
      <c r="D177" s="39">
        <f t="shared" ref="D177:D185" si="16">+C177</f>
        <v>63052525</v>
      </c>
      <c r="E177" s="39">
        <v>18318950</v>
      </c>
      <c r="F177" s="39"/>
      <c r="G177" s="39">
        <f t="shared" ref="G177:G185" si="17">+E177+F177</f>
        <v>18318950</v>
      </c>
      <c r="H177" s="59">
        <f t="shared" si="13"/>
        <v>0.2905347565382988</v>
      </c>
    </row>
    <row r="178" spans="1:8" ht="14.5" hidden="1" x14ac:dyDescent="0.35">
      <c r="A178" s="51" t="s">
        <v>321</v>
      </c>
      <c r="B178" s="38" t="s">
        <v>322</v>
      </c>
      <c r="C178" s="39">
        <v>0</v>
      </c>
      <c r="D178" s="39">
        <f t="shared" si="16"/>
        <v>0</v>
      </c>
      <c r="E178" s="39"/>
      <c r="F178" s="39"/>
      <c r="G178" s="39">
        <f t="shared" si="17"/>
        <v>0</v>
      </c>
      <c r="H178" s="59" t="e">
        <f t="shared" si="13"/>
        <v>#DIV/0!</v>
      </c>
    </row>
    <row r="179" spans="1:8" ht="14.5" hidden="1" x14ac:dyDescent="0.35">
      <c r="A179" s="51" t="s">
        <v>323</v>
      </c>
      <c r="B179" s="38" t="s">
        <v>324</v>
      </c>
      <c r="C179" s="39">
        <v>0</v>
      </c>
      <c r="D179" s="39">
        <f t="shared" si="16"/>
        <v>0</v>
      </c>
      <c r="E179" s="39"/>
      <c r="F179" s="39"/>
      <c r="G179" s="39">
        <f t="shared" si="17"/>
        <v>0</v>
      </c>
      <c r="H179" s="59" t="e">
        <f t="shared" si="13"/>
        <v>#DIV/0!</v>
      </c>
    </row>
    <row r="180" spans="1:8" ht="14.5" x14ac:dyDescent="0.35">
      <c r="A180" s="51" t="s">
        <v>325</v>
      </c>
      <c r="B180" s="38" t="s">
        <v>326</v>
      </c>
      <c r="C180" s="39">
        <v>3009466</v>
      </c>
      <c r="D180" s="39">
        <f t="shared" si="16"/>
        <v>3009466</v>
      </c>
      <c r="E180" s="39">
        <v>22118</v>
      </c>
      <c r="F180" s="39"/>
      <c r="G180" s="39">
        <f t="shared" si="17"/>
        <v>22118</v>
      </c>
      <c r="H180" s="59">
        <f t="shared" si="13"/>
        <v>7.3494766181109875E-3</v>
      </c>
    </row>
    <row r="181" spans="1:8" ht="14.5" x14ac:dyDescent="0.35">
      <c r="A181" s="51" t="s">
        <v>327</v>
      </c>
      <c r="B181" s="38" t="s">
        <v>328</v>
      </c>
      <c r="C181" s="39">
        <v>0</v>
      </c>
      <c r="D181" s="39">
        <f t="shared" si="16"/>
        <v>0</v>
      </c>
      <c r="E181" s="39"/>
      <c r="F181" s="39"/>
      <c r="G181" s="39">
        <f t="shared" si="17"/>
        <v>0</v>
      </c>
      <c r="H181" s="59">
        <v>0</v>
      </c>
    </row>
    <row r="182" spans="1:8" ht="14.5" x14ac:dyDescent="0.35">
      <c r="A182" s="51" t="s">
        <v>329</v>
      </c>
      <c r="B182" s="38" t="s">
        <v>330</v>
      </c>
      <c r="C182" s="39">
        <v>102318143</v>
      </c>
      <c r="D182" s="39">
        <f t="shared" si="16"/>
        <v>102318143</v>
      </c>
      <c r="E182" s="39">
        <f>27050348+'[1]Receitas DGA I TRIM 2024'!D20</f>
        <v>27152421</v>
      </c>
      <c r="F182" s="39"/>
      <c r="G182" s="39">
        <f t="shared" si="17"/>
        <v>27152421</v>
      </c>
      <c r="H182" s="59">
        <f t="shared" si="13"/>
        <v>0.26537249605869018</v>
      </c>
    </row>
    <row r="183" spans="1:8" ht="14.5" x14ac:dyDescent="0.35">
      <c r="A183" s="51" t="s">
        <v>331</v>
      </c>
      <c r="B183" s="38" t="s">
        <v>318</v>
      </c>
      <c r="C183" s="39">
        <v>776734051</v>
      </c>
      <c r="D183" s="39">
        <f t="shared" si="16"/>
        <v>776734051</v>
      </c>
      <c r="E183" s="39">
        <f>69906387+'[1]Receitas DGA I TRIM 2024'!D21</f>
        <v>78402550</v>
      </c>
      <c r="F183" s="39">
        <f>+'[1]Mapa V(a) Receitas FSAs  '!AV49</f>
        <v>140000</v>
      </c>
      <c r="G183" s="39">
        <f t="shared" si="17"/>
        <v>78542550</v>
      </c>
      <c r="H183" s="59">
        <f t="shared" si="13"/>
        <v>0.1011189736034889</v>
      </c>
    </row>
    <row r="184" spans="1:8" ht="14.5" x14ac:dyDescent="0.35">
      <c r="A184" s="51" t="s">
        <v>332</v>
      </c>
      <c r="B184" s="38" t="s">
        <v>333</v>
      </c>
      <c r="C184" s="39">
        <v>864000</v>
      </c>
      <c r="D184" s="39">
        <f t="shared" si="16"/>
        <v>864000</v>
      </c>
      <c r="E184" s="39"/>
      <c r="F184" s="39"/>
      <c r="G184" s="39">
        <f t="shared" si="17"/>
        <v>0</v>
      </c>
      <c r="H184" s="59">
        <f t="shared" si="13"/>
        <v>0</v>
      </c>
    </row>
    <row r="185" spans="1:8" ht="14.5" x14ac:dyDescent="0.35">
      <c r="A185" s="51" t="s">
        <v>334</v>
      </c>
      <c r="B185" s="38" t="s">
        <v>113</v>
      </c>
      <c r="C185" s="39">
        <v>66677926</v>
      </c>
      <c r="D185" s="39">
        <f t="shared" si="16"/>
        <v>66677926</v>
      </c>
      <c r="E185" s="39">
        <v>4780132</v>
      </c>
      <c r="F185" s="39">
        <f>+'[1]Mapa V(a) Receitas FSAs  '!AV50</f>
        <v>3759260</v>
      </c>
      <c r="G185" s="39">
        <f t="shared" si="17"/>
        <v>8539392</v>
      </c>
      <c r="H185" s="59">
        <f t="shared" si="13"/>
        <v>0.12806925038430259</v>
      </c>
    </row>
    <row r="186" spans="1:8" ht="14.5" x14ac:dyDescent="0.35">
      <c r="A186" s="61" t="s">
        <v>335</v>
      </c>
      <c r="B186" s="33" t="s">
        <v>336</v>
      </c>
      <c r="C186" s="35">
        <f>SUM(C187:C189)</f>
        <v>455805783</v>
      </c>
      <c r="D186" s="35">
        <f>SUM(D187:D189)</f>
        <v>455805783</v>
      </c>
      <c r="E186" s="35">
        <f>SUM(E187:E189)</f>
        <v>9171830</v>
      </c>
      <c r="F186" s="35">
        <f>SUM(F187:F189)</f>
        <v>25531083</v>
      </c>
      <c r="G186" s="35">
        <f>SUM(G187:G189)</f>
        <v>34702913</v>
      </c>
      <c r="H186" s="57">
        <f t="shared" si="13"/>
        <v>7.6135306514968026E-2</v>
      </c>
    </row>
    <row r="187" spans="1:8" ht="14.5" x14ac:dyDescent="0.35">
      <c r="A187" s="51" t="s">
        <v>337</v>
      </c>
      <c r="B187" s="38" t="s">
        <v>105</v>
      </c>
      <c r="C187" s="39">
        <v>91886103</v>
      </c>
      <c r="D187" s="39">
        <f>+C187</f>
        <v>91886103</v>
      </c>
      <c r="E187" s="39"/>
      <c r="F187" s="39">
        <f>+'[1]Mapa V(a) Receitas FSAs  '!AV52</f>
        <v>25531083</v>
      </c>
      <c r="G187" s="39">
        <f>+E187+F187</f>
        <v>25531083</v>
      </c>
      <c r="H187" s="59">
        <f t="shared" si="13"/>
        <v>0.27785576019041747</v>
      </c>
    </row>
    <row r="188" spans="1:8" ht="14.5" x14ac:dyDescent="0.35">
      <c r="A188" s="53" t="s">
        <v>338</v>
      </c>
      <c r="B188" s="38" t="s">
        <v>115</v>
      </c>
      <c r="C188" s="66">
        <v>0</v>
      </c>
      <c r="D188" s="66">
        <f>+C188</f>
        <v>0</v>
      </c>
      <c r="E188" s="66">
        <v>2110910</v>
      </c>
      <c r="F188" s="66"/>
      <c r="G188" s="66">
        <f>+E188+F188</f>
        <v>2110910</v>
      </c>
      <c r="H188" s="59">
        <v>0</v>
      </c>
    </row>
    <row r="189" spans="1:8" ht="14.5" x14ac:dyDescent="0.35">
      <c r="A189" s="53" t="s">
        <v>339</v>
      </c>
      <c r="B189" s="38" t="s">
        <v>340</v>
      </c>
      <c r="C189" s="39">
        <v>363919680</v>
      </c>
      <c r="D189" s="39">
        <f>+C189</f>
        <v>363919680</v>
      </c>
      <c r="E189" s="39">
        <v>7060920</v>
      </c>
      <c r="F189" s="66"/>
      <c r="G189" s="39">
        <f>+E189+F189</f>
        <v>7060920</v>
      </c>
      <c r="H189" s="59">
        <f t="shared" si="13"/>
        <v>1.940241319183398E-2</v>
      </c>
    </row>
    <row r="190" spans="1:8" ht="14.5" x14ac:dyDescent="0.35">
      <c r="A190" s="55" t="s">
        <v>341</v>
      </c>
      <c r="B190" s="33" t="s">
        <v>342</v>
      </c>
      <c r="C190" s="35">
        <f>SUM(C191:C194)</f>
        <v>957864425</v>
      </c>
      <c r="D190" s="35">
        <f>SUM(D191:D194)</f>
        <v>957864425</v>
      </c>
      <c r="E190" s="35">
        <f>SUM(E191:E194)</f>
        <v>50548207</v>
      </c>
      <c r="F190" s="35">
        <f>SUM(F191:F194)</f>
        <v>5154554</v>
      </c>
      <c r="G190" s="35">
        <f>SUM(G191:G194)</f>
        <v>55702761</v>
      </c>
      <c r="H190" s="57">
        <f t="shared" si="13"/>
        <v>5.8153074220289577E-2</v>
      </c>
    </row>
    <row r="191" spans="1:8" ht="14.5" x14ac:dyDescent="0.35">
      <c r="A191" s="53" t="s">
        <v>343</v>
      </c>
      <c r="B191" s="38" t="s">
        <v>344</v>
      </c>
      <c r="C191" s="39">
        <v>56702768</v>
      </c>
      <c r="D191" s="39">
        <f>+C191</f>
        <v>56702768</v>
      </c>
      <c r="E191" s="39">
        <v>12242758</v>
      </c>
      <c r="F191" s="39"/>
      <c r="G191" s="39">
        <f>+E191+F191</f>
        <v>12242758</v>
      </c>
      <c r="H191" s="59">
        <f t="shared" si="13"/>
        <v>0.21591111742551969</v>
      </c>
    </row>
    <row r="192" spans="1:8" ht="14.5" x14ac:dyDescent="0.35">
      <c r="A192" s="53" t="s">
        <v>345</v>
      </c>
      <c r="B192" s="38" t="s">
        <v>346</v>
      </c>
      <c r="C192" s="39">
        <v>4353386</v>
      </c>
      <c r="D192" s="39">
        <f>+C192</f>
        <v>4353386</v>
      </c>
      <c r="E192" s="39">
        <v>565611</v>
      </c>
      <c r="F192" s="39"/>
      <c r="G192" s="39">
        <f>+E192+F192</f>
        <v>565611</v>
      </c>
      <c r="H192" s="59">
        <f t="shared" si="13"/>
        <v>0.12992438529457301</v>
      </c>
    </row>
    <row r="193" spans="1:8" ht="14.5" x14ac:dyDescent="0.35">
      <c r="A193" s="53" t="s">
        <v>347</v>
      </c>
      <c r="B193" s="38" t="s">
        <v>348</v>
      </c>
      <c r="C193" s="39">
        <v>100000</v>
      </c>
      <c r="D193" s="39">
        <f>+C193</f>
        <v>100000</v>
      </c>
      <c r="E193" s="39"/>
      <c r="F193" s="39">
        <f>+'[1]Mapa V(a) Receitas FSAs  '!AV55</f>
        <v>25050</v>
      </c>
      <c r="G193" s="39">
        <f>+E193+F193</f>
        <v>25050</v>
      </c>
      <c r="H193" s="59">
        <f t="shared" si="13"/>
        <v>0.2505</v>
      </c>
    </row>
    <row r="194" spans="1:8" ht="14.5" x14ac:dyDescent="0.35">
      <c r="A194" s="53" t="s">
        <v>349</v>
      </c>
      <c r="B194" s="43" t="s">
        <v>350</v>
      </c>
      <c r="C194" s="58">
        <v>896708271</v>
      </c>
      <c r="D194" s="58">
        <f>+C194</f>
        <v>896708271</v>
      </c>
      <c r="E194" s="39">
        <v>37739838</v>
      </c>
      <c r="F194" s="39">
        <f>+'[1]Mapa V(a) Receitas FSAs  '!AV56</f>
        <v>5129504</v>
      </c>
      <c r="G194" s="58">
        <f>+E194+F194</f>
        <v>42869342</v>
      </c>
      <c r="H194" s="59">
        <f t="shared" si="13"/>
        <v>4.7807456880254423E-2</v>
      </c>
    </row>
    <row r="195" spans="1:8" ht="14.5" x14ac:dyDescent="0.35">
      <c r="A195" s="67" t="s">
        <v>7</v>
      </c>
      <c r="B195" s="68"/>
      <c r="C195" s="34">
        <f>+C12+C54+C61+C83+C217</f>
        <v>77049806706</v>
      </c>
      <c r="D195" s="34">
        <f>+D12+D54+D61+D83+D217</f>
        <v>77482188306</v>
      </c>
      <c r="E195" s="35">
        <f>+E12+E54+E61+E83+E217</f>
        <v>14761349848</v>
      </c>
      <c r="F195" s="35">
        <f>+F12+F54+F61+F83+F217</f>
        <v>724101504</v>
      </c>
      <c r="G195" s="34">
        <f>+G12+G54+G61+G83+G217</f>
        <v>15485451352</v>
      </c>
      <c r="H195" s="57">
        <f t="shared" si="13"/>
        <v>0.19985820858393141</v>
      </c>
    </row>
    <row r="196" spans="1:8" ht="14.5" x14ac:dyDescent="0.35">
      <c r="A196" s="69" t="s">
        <v>351</v>
      </c>
      <c r="B196" s="70"/>
      <c r="C196" s="71">
        <f>+C197</f>
        <v>722388140</v>
      </c>
      <c r="D196" s="71">
        <f>+D197</f>
        <v>722388140</v>
      </c>
      <c r="E196" s="71">
        <f>+E197</f>
        <v>29075427</v>
      </c>
      <c r="F196" s="71">
        <f>+F197</f>
        <v>13111850</v>
      </c>
      <c r="G196" s="71">
        <f>+G197</f>
        <v>42187277</v>
      </c>
      <c r="H196" s="72">
        <f t="shared" si="13"/>
        <v>5.8399736463004503E-2</v>
      </c>
    </row>
    <row r="197" spans="1:8" ht="14.5" x14ac:dyDescent="0.35">
      <c r="A197" s="54" t="s">
        <v>352</v>
      </c>
      <c r="B197" s="48" t="s">
        <v>353</v>
      </c>
      <c r="C197" s="49">
        <f>+C198+C209+C211+C213</f>
        <v>722388140</v>
      </c>
      <c r="D197" s="49">
        <f>+D198+D209+D211+D213</f>
        <v>722388140</v>
      </c>
      <c r="E197" s="49">
        <f>+E198+E209+E211+E213</f>
        <v>29075427</v>
      </c>
      <c r="F197" s="49">
        <f>+F198+F209+F211+F213</f>
        <v>13111850</v>
      </c>
      <c r="G197" s="49">
        <f>+G198+G209+G211+G213</f>
        <v>42187277</v>
      </c>
      <c r="H197" s="50">
        <f t="shared" si="13"/>
        <v>5.8399736463004503E-2</v>
      </c>
    </row>
    <row r="198" spans="1:8" ht="14.5" x14ac:dyDescent="0.35">
      <c r="A198" s="73" t="s">
        <v>354</v>
      </c>
      <c r="B198" s="74" t="s">
        <v>355</v>
      </c>
      <c r="C198" s="34">
        <f>SUM(C199:C208)</f>
        <v>370650000</v>
      </c>
      <c r="D198" s="34">
        <f>SUM(D199:D208)</f>
        <v>370650000</v>
      </c>
      <c r="E198" s="35">
        <f>SUM(E199:E208)</f>
        <v>20698587</v>
      </c>
      <c r="F198" s="35">
        <f>SUM(F199:F208)</f>
        <v>0</v>
      </c>
      <c r="G198" s="34">
        <f>SUM(G199:G208)</f>
        <v>20698587</v>
      </c>
      <c r="H198" s="57">
        <f t="shared" si="13"/>
        <v>5.5844022662889521E-2</v>
      </c>
    </row>
    <row r="199" spans="1:8" ht="14.5" x14ac:dyDescent="0.35">
      <c r="A199" s="53" t="s">
        <v>356</v>
      </c>
      <c r="B199" s="52" t="s">
        <v>357</v>
      </c>
      <c r="C199" s="58">
        <v>20000000</v>
      </c>
      <c r="D199" s="58">
        <f t="shared" ref="D199:D208" si="18">+C199</f>
        <v>20000000</v>
      </c>
      <c r="E199" s="39">
        <v>10000</v>
      </c>
      <c r="F199" s="39"/>
      <c r="G199" s="58">
        <f t="shared" ref="G199:G216" si="19">+E199+F199</f>
        <v>10000</v>
      </c>
      <c r="H199" s="59">
        <f t="shared" si="13"/>
        <v>5.0000000000000001E-4</v>
      </c>
    </row>
    <row r="200" spans="1:8" ht="14.5" x14ac:dyDescent="0.35">
      <c r="A200" s="51" t="s">
        <v>358</v>
      </c>
      <c r="B200" s="38" t="s">
        <v>359</v>
      </c>
      <c r="C200" s="58">
        <v>10000000</v>
      </c>
      <c r="D200" s="58">
        <f t="shared" si="18"/>
        <v>10000000</v>
      </c>
      <c r="E200" s="39">
        <v>2040000</v>
      </c>
      <c r="F200" s="39"/>
      <c r="G200" s="58">
        <f t="shared" si="19"/>
        <v>2040000</v>
      </c>
      <c r="H200" s="40">
        <f t="shared" si="13"/>
        <v>0.20399999999999999</v>
      </c>
    </row>
    <row r="201" spans="1:8" ht="14.5" x14ac:dyDescent="0.35">
      <c r="A201" s="51" t="s">
        <v>360</v>
      </c>
      <c r="B201" s="38" t="s">
        <v>361</v>
      </c>
      <c r="C201" s="58">
        <v>300000000</v>
      </c>
      <c r="D201" s="58">
        <f t="shared" si="18"/>
        <v>300000000</v>
      </c>
      <c r="E201" s="39"/>
      <c r="F201" s="39">
        <v>0</v>
      </c>
      <c r="G201" s="39">
        <f t="shared" si="19"/>
        <v>0</v>
      </c>
      <c r="H201" s="40">
        <f t="shared" si="13"/>
        <v>0</v>
      </c>
    </row>
    <row r="202" spans="1:8" ht="14.5" x14ac:dyDescent="0.35">
      <c r="A202" s="51" t="s">
        <v>362</v>
      </c>
      <c r="B202" s="38" t="s">
        <v>363</v>
      </c>
      <c r="C202" s="58">
        <v>27500000</v>
      </c>
      <c r="D202" s="58">
        <f t="shared" si="18"/>
        <v>27500000</v>
      </c>
      <c r="E202" s="39">
        <v>18648587</v>
      </c>
      <c r="F202" s="39"/>
      <c r="G202" s="39">
        <f t="shared" si="19"/>
        <v>18648587</v>
      </c>
      <c r="H202" s="40">
        <f t="shared" si="13"/>
        <v>0.67813043636363635</v>
      </c>
    </row>
    <row r="203" spans="1:8" ht="14.5" x14ac:dyDescent="0.35">
      <c r="A203" s="51" t="s">
        <v>364</v>
      </c>
      <c r="B203" s="38" t="s">
        <v>365</v>
      </c>
      <c r="C203" s="58">
        <v>350000</v>
      </c>
      <c r="D203" s="58">
        <f t="shared" si="18"/>
        <v>350000</v>
      </c>
      <c r="E203" s="39"/>
      <c r="F203" s="39"/>
      <c r="G203" s="39">
        <f t="shared" si="19"/>
        <v>0</v>
      </c>
      <c r="H203" s="40">
        <f t="shared" si="13"/>
        <v>0</v>
      </c>
    </row>
    <row r="204" spans="1:8" ht="14.5" x14ac:dyDescent="0.35">
      <c r="A204" s="51" t="s">
        <v>366</v>
      </c>
      <c r="B204" s="38" t="s">
        <v>367</v>
      </c>
      <c r="C204" s="58">
        <v>11500000</v>
      </c>
      <c r="D204" s="58">
        <f t="shared" si="18"/>
        <v>11500000</v>
      </c>
      <c r="E204" s="39"/>
      <c r="F204" s="39"/>
      <c r="G204" s="39">
        <f t="shared" si="19"/>
        <v>0</v>
      </c>
      <c r="H204" s="40">
        <f t="shared" ref="H204:H216" si="20">+G204/D204</f>
        <v>0</v>
      </c>
    </row>
    <row r="205" spans="1:8" ht="14.5" x14ac:dyDescent="0.35">
      <c r="A205" s="51" t="s">
        <v>368</v>
      </c>
      <c r="B205" s="38" t="s">
        <v>369</v>
      </c>
      <c r="C205" s="58">
        <v>0</v>
      </c>
      <c r="D205" s="58">
        <f t="shared" si="18"/>
        <v>0</v>
      </c>
      <c r="E205" s="39"/>
      <c r="F205" s="39"/>
      <c r="G205" s="39">
        <f t="shared" si="19"/>
        <v>0</v>
      </c>
      <c r="H205" s="40">
        <v>0</v>
      </c>
    </row>
    <row r="206" spans="1:8" ht="14.5" x14ac:dyDescent="0.35">
      <c r="A206" s="51" t="s">
        <v>370</v>
      </c>
      <c r="B206" s="38" t="s">
        <v>371</v>
      </c>
      <c r="C206" s="58">
        <v>500000</v>
      </c>
      <c r="D206" s="58">
        <f t="shared" si="18"/>
        <v>500000</v>
      </c>
      <c r="E206" s="39"/>
      <c r="F206" s="39"/>
      <c r="G206" s="39">
        <f t="shared" si="19"/>
        <v>0</v>
      </c>
      <c r="H206" s="40">
        <f t="shared" si="20"/>
        <v>0</v>
      </c>
    </row>
    <row r="207" spans="1:8" ht="14.5" x14ac:dyDescent="0.35">
      <c r="A207" s="51" t="s">
        <v>372</v>
      </c>
      <c r="B207" s="38" t="s">
        <v>373</v>
      </c>
      <c r="C207" s="58">
        <v>300000</v>
      </c>
      <c r="D207" s="58">
        <f t="shared" si="18"/>
        <v>300000</v>
      </c>
      <c r="E207" s="39"/>
      <c r="F207" s="39"/>
      <c r="G207" s="39">
        <f t="shared" si="19"/>
        <v>0</v>
      </c>
      <c r="H207" s="40">
        <f t="shared" si="20"/>
        <v>0</v>
      </c>
    </row>
    <row r="208" spans="1:8" ht="14.5" x14ac:dyDescent="0.35">
      <c r="A208" s="51" t="s">
        <v>374</v>
      </c>
      <c r="B208" s="38" t="s">
        <v>375</v>
      </c>
      <c r="C208" s="58">
        <v>500000</v>
      </c>
      <c r="D208" s="58">
        <f t="shared" si="18"/>
        <v>500000</v>
      </c>
      <c r="E208" s="39"/>
      <c r="F208" s="39"/>
      <c r="G208" s="39">
        <f t="shared" si="19"/>
        <v>0</v>
      </c>
      <c r="H208" s="40">
        <f t="shared" si="20"/>
        <v>0</v>
      </c>
    </row>
    <row r="209" spans="1:8" s="42" customFormat="1" ht="14.5" x14ac:dyDescent="0.35">
      <c r="A209" s="61" t="s">
        <v>376</v>
      </c>
      <c r="B209" s="63" t="s">
        <v>377</v>
      </c>
      <c r="C209" s="34">
        <f>SUM(C210)</f>
        <v>0</v>
      </c>
      <c r="D209" s="34">
        <f>SUM(D210)</f>
        <v>0</v>
      </c>
      <c r="E209" s="35">
        <f>SUM(E210)</f>
        <v>0</v>
      </c>
      <c r="F209" s="35">
        <f>SUM(F210)</f>
        <v>0</v>
      </c>
      <c r="G209" s="35">
        <f>SUM(G210)</f>
        <v>0</v>
      </c>
      <c r="H209" s="36">
        <v>0</v>
      </c>
    </row>
    <row r="210" spans="1:8" ht="14.5" x14ac:dyDescent="0.35">
      <c r="A210" s="51" t="s">
        <v>378</v>
      </c>
      <c r="B210" s="38" t="s">
        <v>379</v>
      </c>
      <c r="C210" s="58"/>
      <c r="D210" s="58">
        <f>+C210</f>
        <v>0</v>
      </c>
      <c r="E210" s="39"/>
      <c r="F210" s="39"/>
      <c r="G210" s="39">
        <f t="shared" si="19"/>
        <v>0</v>
      </c>
      <c r="H210" s="40">
        <v>0</v>
      </c>
    </row>
    <row r="211" spans="1:8" s="42" customFormat="1" ht="14.5" x14ac:dyDescent="0.35">
      <c r="A211" s="61" t="s">
        <v>380</v>
      </c>
      <c r="B211" s="63" t="s">
        <v>381</v>
      </c>
      <c r="C211" s="34">
        <f>SUM(C212)</f>
        <v>131738140</v>
      </c>
      <c r="D211" s="34">
        <f>SUM(D212)</f>
        <v>131738140</v>
      </c>
      <c r="E211" s="35">
        <f>SUM(E212)</f>
        <v>0</v>
      </c>
      <c r="F211" s="35">
        <f>SUM(F212)</f>
        <v>13111850</v>
      </c>
      <c r="G211" s="35">
        <f>SUM(G212)</f>
        <v>13111850</v>
      </c>
      <c r="H211" s="36">
        <f t="shared" si="20"/>
        <v>9.952964266840264E-2</v>
      </c>
    </row>
    <row r="212" spans="1:8" ht="14.5" x14ac:dyDescent="0.35">
      <c r="A212" s="51" t="s">
        <v>382</v>
      </c>
      <c r="B212" s="38" t="s">
        <v>383</v>
      </c>
      <c r="C212" s="58">
        <v>131738140</v>
      </c>
      <c r="D212" s="58">
        <f>+C212</f>
        <v>131738140</v>
      </c>
      <c r="E212" s="39"/>
      <c r="F212" s="39">
        <f>+'[1]Mapa V(a) Receitas FSAs  '!AV64</f>
        <v>13111850</v>
      </c>
      <c r="G212" s="39">
        <f t="shared" si="19"/>
        <v>13111850</v>
      </c>
      <c r="H212" s="40">
        <f t="shared" si="20"/>
        <v>9.952964266840264E-2</v>
      </c>
    </row>
    <row r="213" spans="1:8" ht="14.5" x14ac:dyDescent="0.35">
      <c r="A213" s="75" t="s">
        <v>384</v>
      </c>
      <c r="B213" s="76" t="s">
        <v>385</v>
      </c>
      <c r="C213" s="34">
        <f>+C215+C214+C216</f>
        <v>220000000</v>
      </c>
      <c r="D213" s="34">
        <f>+D215+D214+D216</f>
        <v>220000000</v>
      </c>
      <c r="E213" s="35">
        <f>+E215+E214+E216</f>
        <v>8376840</v>
      </c>
      <c r="F213" s="35">
        <f>+F215+F214+F216</f>
        <v>0</v>
      </c>
      <c r="G213" s="35">
        <f>+G215+G214+G216</f>
        <v>8376840</v>
      </c>
      <c r="H213" s="36">
        <f t="shared" si="20"/>
        <v>3.8076545454545453E-2</v>
      </c>
    </row>
    <row r="214" spans="1:8" ht="14.5" x14ac:dyDescent="0.35">
      <c r="A214" s="51" t="s">
        <v>386</v>
      </c>
      <c r="B214" s="38" t="s">
        <v>387</v>
      </c>
      <c r="C214" s="58">
        <v>0</v>
      </c>
      <c r="D214" s="58">
        <f>+C214</f>
        <v>0</v>
      </c>
      <c r="E214" s="39"/>
      <c r="F214" s="39"/>
      <c r="G214" s="39">
        <f t="shared" si="19"/>
        <v>0</v>
      </c>
      <c r="H214" s="40">
        <v>0</v>
      </c>
    </row>
    <row r="215" spans="1:8" ht="14.5" x14ac:dyDescent="0.35">
      <c r="A215" s="51" t="s">
        <v>388</v>
      </c>
      <c r="B215" s="38" t="s">
        <v>389</v>
      </c>
      <c r="C215" s="58">
        <v>0</v>
      </c>
      <c r="D215" s="58">
        <f>+C215</f>
        <v>0</v>
      </c>
      <c r="E215" s="39"/>
      <c r="F215" s="39"/>
      <c r="G215" s="39">
        <f t="shared" si="19"/>
        <v>0</v>
      </c>
      <c r="H215" s="40">
        <v>0</v>
      </c>
    </row>
    <row r="216" spans="1:8" ht="14.5" x14ac:dyDescent="0.35">
      <c r="A216" s="51" t="s">
        <v>390</v>
      </c>
      <c r="B216" s="77" t="s">
        <v>391</v>
      </c>
      <c r="C216" s="58">
        <v>220000000</v>
      </c>
      <c r="D216" s="58">
        <f>+C216</f>
        <v>220000000</v>
      </c>
      <c r="E216" s="39">
        <v>8376840</v>
      </c>
      <c r="F216" s="39"/>
      <c r="G216" s="39">
        <f t="shared" si="19"/>
        <v>8376840</v>
      </c>
      <c r="H216" s="40">
        <f t="shared" si="20"/>
        <v>3.8076545454545453E-2</v>
      </c>
    </row>
    <row r="217" spans="1:8" ht="14.5" x14ac:dyDescent="0.3">
      <c r="A217" s="78"/>
      <c r="B217" s="79"/>
      <c r="C217" s="79"/>
      <c r="D217" s="80"/>
      <c r="E217" s="80"/>
      <c r="F217" s="80"/>
      <c r="G217" s="80"/>
      <c r="H217" s="81"/>
    </row>
    <row r="218" spans="1:8" s="84" customFormat="1" x14ac:dyDescent="0.3">
      <c r="A218" s="82"/>
      <c r="B218" s="82"/>
      <c r="C218" s="82"/>
      <c r="D218" s="83"/>
      <c r="E218" s="83"/>
      <c r="F218" s="83"/>
      <c r="G218" s="83"/>
      <c r="H218" s="83"/>
    </row>
    <row r="219" spans="1:8" s="84" customFormat="1" x14ac:dyDescent="0.3">
      <c r="A219" s="82"/>
      <c r="B219" s="82"/>
      <c r="C219" s="82"/>
      <c r="D219" s="83"/>
      <c r="E219" s="83"/>
      <c r="F219" s="83"/>
      <c r="G219" s="83"/>
      <c r="H219" s="83"/>
    </row>
    <row r="220" spans="1:8" s="89" customFormat="1" ht="18" hidden="1" customHeight="1" x14ac:dyDescent="0.3">
      <c r="A220" s="85" t="s">
        <v>392</v>
      </c>
      <c r="B220" s="85"/>
      <c r="C220" s="86" t="s">
        <v>393</v>
      </c>
      <c r="D220" s="86" t="s">
        <v>394</v>
      </c>
      <c r="E220" s="86" t="s">
        <v>395</v>
      </c>
      <c r="F220" s="87"/>
      <c r="G220" s="87"/>
      <c r="H220" s="88"/>
    </row>
    <row r="221" spans="1:8" s="89" customFormat="1" hidden="1" x14ac:dyDescent="0.3">
      <c r="A221" s="90" t="s">
        <v>396</v>
      </c>
      <c r="B221" s="91"/>
      <c r="C221" s="92">
        <f>+C64+C69</f>
        <v>1410030000</v>
      </c>
      <c r="D221" s="92">
        <f>+D64+D69</f>
        <v>1410030000</v>
      </c>
      <c r="E221" s="93">
        <f>+E222+E223</f>
        <v>768637272</v>
      </c>
      <c r="F221" s="94"/>
      <c r="G221" s="94"/>
      <c r="H221" s="95"/>
    </row>
    <row r="222" spans="1:8" s="89" customFormat="1" hidden="1" x14ac:dyDescent="0.3">
      <c r="A222" s="96" t="s">
        <v>397</v>
      </c>
      <c r="B222" s="97"/>
      <c r="C222" s="92"/>
      <c r="D222" s="92"/>
      <c r="E222" s="98">
        <v>441060000</v>
      </c>
      <c r="F222" s="94"/>
      <c r="G222" s="99"/>
      <c r="H222" s="88"/>
    </row>
    <row r="223" spans="1:8" s="89" customFormat="1" hidden="1" x14ac:dyDescent="0.3">
      <c r="A223" s="100" t="s">
        <v>398</v>
      </c>
      <c r="B223" s="101"/>
      <c r="C223" s="92"/>
      <c r="D223" s="92"/>
      <c r="E223" s="98">
        <v>327577272</v>
      </c>
      <c r="F223" s="94"/>
      <c r="G223" s="99"/>
      <c r="H223" s="88"/>
    </row>
    <row r="224" spans="1:8" s="89" customFormat="1" hidden="1" x14ac:dyDescent="0.3">
      <c r="A224" s="238" t="s">
        <v>399</v>
      </c>
      <c r="B224" s="239"/>
      <c r="C224" s="92">
        <f>+C65+C70</f>
        <v>214493140</v>
      </c>
      <c r="D224" s="92">
        <f>+D65+D70</f>
        <v>214493140</v>
      </c>
      <c r="E224" s="93">
        <f>SUM(E225)</f>
        <v>102950387</v>
      </c>
      <c r="F224" s="94"/>
      <c r="G224" s="94"/>
      <c r="H224" s="95"/>
    </row>
    <row r="225" spans="1:8" s="45" customFormat="1" hidden="1" x14ac:dyDescent="0.3">
      <c r="A225" s="102" t="s">
        <v>400</v>
      </c>
      <c r="B225" s="102"/>
      <c r="C225" s="103"/>
      <c r="D225" s="103"/>
      <c r="E225" s="98">
        <v>102950387</v>
      </c>
      <c r="F225" s="99"/>
      <c r="G225" s="99"/>
      <c r="H225" s="88"/>
    </row>
    <row r="226" spans="1:8" s="45" customFormat="1" hidden="1" x14ac:dyDescent="0.3">
      <c r="A226" s="238" t="s">
        <v>401</v>
      </c>
      <c r="B226" s="239"/>
      <c r="C226" s="92">
        <f>+C66+C71</f>
        <v>3777046770</v>
      </c>
      <c r="D226" s="92">
        <f>+D66+D71</f>
        <v>4209428370</v>
      </c>
      <c r="E226" s="93">
        <f>SUM(E227:E233)</f>
        <v>1949166506</v>
      </c>
      <c r="F226" s="94"/>
      <c r="G226" s="94"/>
      <c r="H226" s="95"/>
    </row>
    <row r="227" spans="1:8" s="45" customFormat="1" hidden="1" x14ac:dyDescent="0.3">
      <c r="A227" s="96" t="s">
        <v>402</v>
      </c>
      <c r="B227" s="96"/>
      <c r="C227" s="104"/>
      <c r="D227" s="103"/>
      <c r="E227" s="98">
        <v>85831029</v>
      </c>
      <c r="F227" s="99"/>
      <c r="G227" s="99"/>
      <c r="H227" s="88"/>
    </row>
    <row r="228" spans="1:8" s="45" customFormat="1" hidden="1" x14ac:dyDescent="0.3">
      <c r="A228" s="96" t="s">
        <v>403</v>
      </c>
      <c r="B228" s="96"/>
      <c r="C228" s="104"/>
      <c r="D228" s="103"/>
      <c r="E228" s="98">
        <v>977493123</v>
      </c>
      <c r="F228" s="99"/>
      <c r="G228" s="99"/>
      <c r="H228" s="88"/>
    </row>
    <row r="229" spans="1:8" s="45" customFormat="1" hidden="1" x14ac:dyDescent="0.3">
      <c r="A229" s="96" t="s">
        <v>404</v>
      </c>
      <c r="B229" s="96"/>
      <c r="C229" s="104"/>
      <c r="D229" s="103"/>
      <c r="E229" s="98">
        <v>77923404</v>
      </c>
      <c r="F229" s="99"/>
      <c r="G229" s="99"/>
      <c r="H229" s="88"/>
    </row>
    <row r="230" spans="1:8" s="45" customFormat="1" hidden="1" x14ac:dyDescent="0.3">
      <c r="A230" s="96" t="s">
        <v>405</v>
      </c>
      <c r="B230" s="96"/>
      <c r="C230" s="104"/>
      <c r="D230" s="103"/>
      <c r="E230" s="98">
        <v>1591740</v>
      </c>
      <c r="F230" s="99"/>
      <c r="G230" s="99"/>
      <c r="H230" s="88"/>
    </row>
    <row r="231" spans="1:8" s="45" customFormat="1" hidden="1" x14ac:dyDescent="0.3">
      <c r="A231" s="96" t="s">
        <v>406</v>
      </c>
      <c r="B231" s="96"/>
      <c r="C231" s="104"/>
      <c r="D231" s="103"/>
      <c r="E231" s="98">
        <v>80110364</v>
      </c>
      <c r="F231" s="99"/>
      <c r="G231" s="99"/>
      <c r="H231" s="88"/>
    </row>
    <row r="232" spans="1:8" s="45" customFormat="1" hidden="1" x14ac:dyDescent="0.3">
      <c r="A232" s="96" t="s">
        <v>407</v>
      </c>
      <c r="B232" s="96"/>
      <c r="C232" s="104"/>
      <c r="D232" s="103"/>
      <c r="E232" s="98">
        <v>237879</v>
      </c>
      <c r="F232" s="99"/>
      <c r="G232" s="99"/>
      <c r="H232" s="88"/>
    </row>
    <row r="233" spans="1:8" s="45" customFormat="1" hidden="1" x14ac:dyDescent="0.3">
      <c r="A233" s="105" t="s">
        <v>408</v>
      </c>
      <c r="B233" s="106"/>
      <c r="C233" s="104"/>
      <c r="D233" s="103"/>
      <c r="E233" s="98">
        <v>725978967</v>
      </c>
      <c r="F233" s="99"/>
      <c r="G233" s="99"/>
      <c r="H233" s="88"/>
    </row>
    <row r="234" spans="1:8" s="45" customFormat="1" hidden="1" x14ac:dyDescent="0.3">
      <c r="A234" s="238" t="s">
        <v>409</v>
      </c>
      <c r="B234" s="239"/>
      <c r="C234" s="104"/>
      <c r="D234" s="103"/>
      <c r="E234" s="93">
        <v>243947</v>
      </c>
      <c r="F234" s="94"/>
      <c r="G234" s="94"/>
      <c r="H234" s="95"/>
    </row>
    <row r="235" spans="1:8" s="45" customFormat="1" hidden="1" x14ac:dyDescent="0.3">
      <c r="A235" s="238" t="s">
        <v>410</v>
      </c>
      <c r="B235" s="239"/>
      <c r="C235" s="104"/>
      <c r="D235" s="103"/>
      <c r="E235" s="93">
        <f>+E224+E226+E221+E234</f>
        <v>2820998112</v>
      </c>
      <c r="F235" s="94"/>
      <c r="G235" s="94"/>
      <c r="H235" s="95"/>
    </row>
    <row r="236" spans="1:8" hidden="1" x14ac:dyDescent="0.3"/>
    <row r="238" spans="1:8" hidden="1" x14ac:dyDescent="0.3"/>
    <row r="239" spans="1:8" hidden="1" x14ac:dyDescent="0.3"/>
    <row r="240" spans="1:8" hidden="1" x14ac:dyDescent="0.3"/>
    <row r="241" spans="4:7" ht="14.5" hidden="1" x14ac:dyDescent="0.35">
      <c r="D241" s="1" t="s">
        <v>411</v>
      </c>
      <c r="E241" s="6">
        <v>8770624634</v>
      </c>
      <c r="F241" s="107">
        <v>8770624634</v>
      </c>
      <c r="G241" s="6">
        <f>+E241-F241</f>
        <v>0</v>
      </c>
    </row>
    <row r="242" spans="4:7" hidden="1" x14ac:dyDescent="0.3">
      <c r="D242" s="1" t="s">
        <v>412</v>
      </c>
      <c r="E242" s="6">
        <v>8770624634</v>
      </c>
    </row>
    <row r="243" spans="4:7" hidden="1" x14ac:dyDescent="0.3">
      <c r="D243" s="1" t="s">
        <v>413</v>
      </c>
      <c r="E243" s="6">
        <f>+E242-E241</f>
        <v>0</v>
      </c>
    </row>
    <row r="244" spans="4:7" hidden="1" x14ac:dyDescent="0.3">
      <c r="D244" s="1" t="s">
        <v>42</v>
      </c>
      <c r="E244" s="6">
        <f>+'[1]Receitas DGA I TRIM 2024'!D32</f>
        <v>6128693953</v>
      </c>
      <c r="F244" s="6">
        <v>6128693953</v>
      </c>
    </row>
    <row r="245" spans="4:7" ht="14.5" hidden="1" x14ac:dyDescent="0.35">
      <c r="D245" s="1" t="s">
        <v>414</v>
      </c>
      <c r="E245" s="6">
        <v>17594956</v>
      </c>
      <c r="F245" s="108">
        <v>17499000</v>
      </c>
    </row>
    <row r="246" spans="4:7" hidden="1" x14ac:dyDescent="0.3">
      <c r="D246" s="6" t="s">
        <v>415</v>
      </c>
      <c r="E246" s="6">
        <f>+E244+E241+E245</f>
        <v>14916913543</v>
      </c>
      <c r="F246" s="1">
        <v>68390</v>
      </c>
    </row>
    <row r="247" spans="4:7" hidden="1" x14ac:dyDescent="0.3">
      <c r="D247" s="6" t="s">
        <v>416</v>
      </c>
      <c r="E247" s="6">
        <f>+E10</f>
        <v>14790425275</v>
      </c>
      <c r="F247" s="1">
        <v>27566</v>
      </c>
    </row>
    <row r="248" spans="4:7" hidden="1" x14ac:dyDescent="0.3">
      <c r="D248" s="6" t="s">
        <v>417</v>
      </c>
      <c r="E248" s="6">
        <f>+E246-E247</f>
        <v>126488268</v>
      </c>
      <c r="G248" s="6">
        <f>SUM(G245:G247)</f>
        <v>0</v>
      </c>
    </row>
    <row r="249" spans="4:7" ht="14.5" hidden="1" x14ac:dyDescent="0.35">
      <c r="D249" s="1" t="s">
        <v>418</v>
      </c>
      <c r="E249" s="6">
        <f>+'[1]Mapa V(a) Receitas FSAs  '!AV68</f>
        <v>737213354</v>
      </c>
      <c r="F249" s="107">
        <v>610725086</v>
      </c>
      <c r="G249" s="107">
        <v>628457563</v>
      </c>
    </row>
    <row r="250" spans="4:7" hidden="1" x14ac:dyDescent="0.3">
      <c r="D250" s="1" t="s">
        <v>419</v>
      </c>
      <c r="E250" s="6">
        <f>+E246+E249</f>
        <v>15654126897</v>
      </c>
    </row>
    <row r="251" spans="4:7" hidden="1" x14ac:dyDescent="0.3">
      <c r="D251" s="1" t="s">
        <v>420</v>
      </c>
      <c r="E251" s="6">
        <f>+E249-F10</f>
        <v>0</v>
      </c>
    </row>
    <row r="252" spans="4:7" hidden="1" x14ac:dyDescent="0.3">
      <c r="D252" s="1" t="s">
        <v>421</v>
      </c>
      <c r="E252" s="6">
        <f>+E250-F10</f>
        <v>14916913543</v>
      </c>
      <c r="F252" s="6">
        <f>SUM(F241:F249)</f>
        <v>15527638629</v>
      </c>
    </row>
    <row r="253" spans="4:7" hidden="1" x14ac:dyDescent="0.3">
      <c r="D253" s="1" t="s">
        <v>414</v>
      </c>
      <c r="E253" s="6">
        <f>+E10-E246</f>
        <v>-126488268</v>
      </c>
    </row>
    <row r="254" spans="4:7" hidden="1" x14ac:dyDescent="0.3"/>
    <row r="255" spans="4:7" hidden="1" x14ac:dyDescent="0.3">
      <c r="D255" s="1" t="s">
        <v>422</v>
      </c>
      <c r="E255" s="6">
        <f>68390+27566+17499000</f>
        <v>17594956</v>
      </c>
    </row>
    <row r="256" spans="4:7" hidden="1" x14ac:dyDescent="0.3">
      <c r="E256" s="6">
        <f>+E255-E253</f>
        <v>144083224</v>
      </c>
      <c r="G256" s="6"/>
    </row>
    <row r="257" spans="2:7" hidden="1" x14ac:dyDescent="0.3"/>
    <row r="258" spans="2:7" hidden="1" x14ac:dyDescent="0.3">
      <c r="D258" s="1" t="s">
        <v>423</v>
      </c>
      <c r="E258" s="6">
        <f>+F10</f>
        <v>737213354</v>
      </c>
    </row>
    <row r="259" spans="2:7" hidden="1" x14ac:dyDescent="0.3">
      <c r="B259" s="1" t="s">
        <v>424</v>
      </c>
      <c r="E259" s="6"/>
    </row>
    <row r="260" spans="2:7" hidden="1" x14ac:dyDescent="0.3">
      <c r="B260" s="1" t="s">
        <v>425</v>
      </c>
      <c r="D260" s="1" t="s">
        <v>426</v>
      </c>
      <c r="E260" s="6">
        <f>+G10</f>
        <v>15527638629</v>
      </c>
    </row>
    <row r="261" spans="2:7" hidden="1" x14ac:dyDescent="0.3">
      <c r="B261" s="1" t="s">
        <v>427</v>
      </c>
      <c r="D261" s="1" t="s">
        <v>413</v>
      </c>
      <c r="E261" s="6">
        <f>+E250-E260</f>
        <v>126488268</v>
      </c>
    </row>
    <row r="262" spans="2:7" hidden="1" x14ac:dyDescent="0.3"/>
    <row r="263" spans="2:7" hidden="1" x14ac:dyDescent="0.3">
      <c r="B263" s="1" t="s">
        <v>428</v>
      </c>
    </row>
    <row r="264" spans="2:7" hidden="1" x14ac:dyDescent="0.3"/>
    <row r="265" spans="2:7" ht="14.5" hidden="1" x14ac:dyDescent="0.35">
      <c r="B265" s="109" t="s">
        <v>429</v>
      </c>
      <c r="C265" s="109"/>
      <c r="D265" s="109"/>
      <c r="E265" s="109" t="s">
        <v>430</v>
      </c>
      <c r="F265" s="109"/>
      <c r="G265" s="109"/>
    </row>
    <row r="266" spans="2:7" ht="14.5" hidden="1" x14ac:dyDescent="0.35">
      <c r="B266" s="110" t="s">
        <v>431</v>
      </c>
      <c r="C266" s="110" t="s">
        <v>432</v>
      </c>
      <c r="D266" s="110" t="s">
        <v>433</v>
      </c>
      <c r="E266" s="110" t="s">
        <v>434</v>
      </c>
      <c r="F266" s="110" t="s">
        <v>435</v>
      </c>
      <c r="G266" s="110" t="s">
        <v>7</v>
      </c>
    </row>
    <row r="267" spans="2:7" ht="14.5" hidden="1" x14ac:dyDescent="0.35">
      <c r="B267" s="111" t="s">
        <v>286</v>
      </c>
      <c r="C267" s="111" t="s">
        <v>287</v>
      </c>
      <c r="D267" t="s">
        <v>436</v>
      </c>
      <c r="E267" s="112"/>
      <c r="F267" s="112">
        <v>54274</v>
      </c>
      <c r="G267" s="112">
        <v>54274</v>
      </c>
    </row>
    <row r="268" spans="2:7" ht="14.5" hidden="1" x14ac:dyDescent="0.35">
      <c r="B268" s="111"/>
      <c r="C268" s="111"/>
      <c r="D268" t="s">
        <v>437</v>
      </c>
      <c r="E268" s="112">
        <v>582670</v>
      </c>
      <c r="F268" s="112"/>
      <c r="G268" s="112">
        <v>582670</v>
      </c>
    </row>
    <row r="269" spans="2:7" ht="14.5" hidden="1" x14ac:dyDescent="0.35">
      <c r="B269" s="111"/>
      <c r="C269" s="111"/>
      <c r="D269" t="s">
        <v>438</v>
      </c>
      <c r="E269" s="112"/>
      <c r="F269" s="112">
        <v>22530</v>
      </c>
      <c r="G269" s="112">
        <v>22530</v>
      </c>
    </row>
    <row r="270" spans="2:7" ht="14.5" hidden="1" x14ac:dyDescent="0.35">
      <c r="B270" s="111"/>
      <c r="C270" s="111"/>
      <c r="D270" t="s">
        <v>439</v>
      </c>
      <c r="E270" s="112"/>
      <c r="F270" s="112">
        <v>422452</v>
      </c>
      <c r="G270" s="112">
        <v>422452</v>
      </c>
    </row>
    <row r="271" spans="2:7" ht="14.5" hidden="1" x14ac:dyDescent="0.35">
      <c r="B271" s="111"/>
      <c r="C271" s="111"/>
      <c r="D271" s="113" t="s">
        <v>440</v>
      </c>
      <c r="E271" s="108"/>
      <c r="F271" s="108">
        <v>1260138</v>
      </c>
      <c r="G271" s="108">
        <v>1260138</v>
      </c>
    </row>
    <row r="272" spans="2:7" ht="14.5" hidden="1" x14ac:dyDescent="0.35">
      <c r="B272" s="111"/>
      <c r="C272" s="111"/>
      <c r="D272" t="s">
        <v>441</v>
      </c>
      <c r="E272" s="112">
        <v>25576728</v>
      </c>
      <c r="F272" s="112"/>
      <c r="G272" s="112">
        <v>25576728</v>
      </c>
    </row>
    <row r="273" spans="2:7" ht="14.5" hidden="1" x14ac:dyDescent="0.35">
      <c r="B273" s="111"/>
      <c r="C273" s="111"/>
      <c r="D273" t="s">
        <v>442</v>
      </c>
      <c r="E273" s="112">
        <v>4252033</v>
      </c>
      <c r="F273" s="112"/>
      <c r="G273" s="112">
        <v>4252033</v>
      </c>
    </row>
    <row r="274" spans="2:7" ht="14.5" hidden="1" x14ac:dyDescent="0.35">
      <c r="B274" s="114"/>
      <c r="C274" s="111" t="s">
        <v>443</v>
      </c>
      <c r="D274" s="111"/>
      <c r="E274" s="115">
        <v>30411431</v>
      </c>
      <c r="F274" s="115">
        <v>1759394</v>
      </c>
      <c r="G274" s="115">
        <v>32170825</v>
      </c>
    </row>
    <row r="275" spans="2:7" ht="14.5" hidden="1" x14ac:dyDescent="0.35">
      <c r="B275" s="116" t="s">
        <v>7</v>
      </c>
      <c r="C275" s="116"/>
      <c r="D275" s="116"/>
      <c r="E275" s="117">
        <v>30411431</v>
      </c>
      <c r="F275" s="117">
        <v>1759394</v>
      </c>
      <c r="G275" s="117">
        <v>32170825</v>
      </c>
    </row>
    <row r="276" spans="2:7" hidden="1" x14ac:dyDescent="0.3"/>
    <row r="277" spans="2:7" hidden="1" x14ac:dyDescent="0.3"/>
    <row r="278" spans="2:7" hidden="1" x14ac:dyDescent="0.3"/>
    <row r="279" spans="2:7" ht="14.5" hidden="1" x14ac:dyDescent="0.35">
      <c r="B279" s="118"/>
      <c r="C279" s="118" t="s">
        <v>444</v>
      </c>
      <c r="D279" s="118"/>
      <c r="E279" s="118"/>
    </row>
    <row r="280" spans="2:7" ht="14.5" hidden="1" x14ac:dyDescent="0.35">
      <c r="B280" s="119"/>
      <c r="C280" s="119" t="s">
        <v>445</v>
      </c>
      <c r="D280" s="119" t="s">
        <v>446</v>
      </c>
      <c r="E280" s="119" t="s">
        <v>447</v>
      </c>
    </row>
    <row r="281" spans="2:7" ht="14.5" hidden="1" x14ac:dyDescent="0.35">
      <c r="B281" s="120" t="s">
        <v>448</v>
      </c>
      <c r="C281" s="121">
        <f t="shared" ref="C281:C287" si="21">+E281-D281</f>
        <v>-96000</v>
      </c>
      <c r="D281" s="121">
        <v>96000</v>
      </c>
      <c r="E281" s="121">
        <v>0</v>
      </c>
    </row>
    <row r="282" spans="2:7" ht="14.5" hidden="1" x14ac:dyDescent="0.35">
      <c r="B282" s="120" t="s">
        <v>449</v>
      </c>
      <c r="C282" s="121">
        <f t="shared" si="21"/>
        <v>-3070</v>
      </c>
      <c r="D282" s="121">
        <v>683865</v>
      </c>
      <c r="E282" s="121">
        <v>680795</v>
      </c>
      <c r="F282" s="122" t="s">
        <v>450</v>
      </c>
    </row>
    <row r="283" spans="2:7" ht="14.5" hidden="1" x14ac:dyDescent="0.35">
      <c r="B283" s="120" t="s">
        <v>451</v>
      </c>
      <c r="C283" s="121">
        <f t="shared" si="21"/>
        <v>-2543200</v>
      </c>
      <c r="D283" s="121">
        <v>2548800</v>
      </c>
      <c r="E283" s="121">
        <v>5600</v>
      </c>
    </row>
    <row r="284" spans="2:7" ht="14.5" hidden="1" x14ac:dyDescent="0.35">
      <c r="B284" s="120" t="s">
        <v>452</v>
      </c>
      <c r="C284" s="121">
        <f t="shared" si="21"/>
        <v>-123874168</v>
      </c>
      <c r="D284" s="121">
        <v>124080676</v>
      </c>
      <c r="E284" s="121">
        <v>206508</v>
      </c>
    </row>
    <row r="285" spans="2:7" ht="14.5" hidden="1" x14ac:dyDescent="0.35">
      <c r="B285" s="120" t="s">
        <v>453</v>
      </c>
      <c r="C285" s="121">
        <f t="shared" si="21"/>
        <v>0</v>
      </c>
      <c r="D285" s="121">
        <f>+'[2]Receita CGJ'!$G$32</f>
        <v>13111850</v>
      </c>
      <c r="E285" s="121">
        <v>13111850</v>
      </c>
    </row>
    <row r="286" spans="2:7" ht="14.5" hidden="1" x14ac:dyDescent="0.35">
      <c r="B286" s="120" t="s">
        <v>454</v>
      </c>
      <c r="C286" s="121">
        <f t="shared" si="21"/>
        <v>28170</v>
      </c>
      <c r="D286" s="120">
        <v>0</v>
      </c>
      <c r="E286" s="121">
        <v>28170</v>
      </c>
    </row>
    <row r="287" spans="2:7" ht="14.5" hidden="1" x14ac:dyDescent="0.35">
      <c r="B287" s="123" t="s">
        <v>455</v>
      </c>
      <c r="C287" s="124">
        <f t="shared" si="21"/>
        <v>-126516438</v>
      </c>
      <c r="D287" s="124">
        <f>SUM(D281:D286)</f>
        <v>140521191</v>
      </c>
      <c r="E287" s="124">
        <f>SUM(E281:E285)</f>
        <v>14004753</v>
      </c>
    </row>
    <row r="288" spans="2:7" hidden="1" x14ac:dyDescent="0.3"/>
    <row r="289" hidden="1" x14ac:dyDescent="0.3"/>
    <row r="290" hidden="1" x14ac:dyDescent="0.3"/>
    <row r="291" hidden="1" x14ac:dyDescent="0.3"/>
  </sheetData>
  <mergeCells count="13">
    <mergeCell ref="H6:H9"/>
    <mergeCell ref="F7:F9"/>
    <mergeCell ref="G7:G9"/>
    <mergeCell ref="C5:D5"/>
    <mergeCell ref="A6:B8"/>
    <mergeCell ref="C6:C9"/>
    <mergeCell ref="D6:D9"/>
    <mergeCell ref="E6:G6"/>
    <mergeCell ref="A224:B224"/>
    <mergeCell ref="A226:B226"/>
    <mergeCell ref="A234:B234"/>
    <mergeCell ref="A235:B235"/>
    <mergeCell ref="E7:E9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51" fitToHeight="0" orientation="portrait" r:id="rId1"/>
  <rowBreaks count="1" manualBreakCount="1">
    <brk id="108" max="7" man="1"/>
  </rowBreaks>
  <ignoredErrors>
    <ignoredError sqref="D17:H216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showGridLines="0" topLeftCell="C133" zoomScale="90" zoomScaleNormal="90" zoomScaleSheetLayoutView="95" workbookViewId="0">
      <selection activeCell="D143" sqref="D143"/>
    </sheetView>
  </sheetViews>
  <sheetFormatPr defaultRowHeight="14.5" x14ac:dyDescent="0.35"/>
  <cols>
    <col min="1" max="1" width="33.81640625" customWidth="1"/>
    <col min="2" max="2" width="65.54296875" customWidth="1"/>
    <col min="3" max="11" width="16.7265625" customWidth="1"/>
    <col min="12" max="12" width="11.1796875" customWidth="1"/>
    <col min="13" max="13" width="10.81640625" bestFit="1" customWidth="1"/>
    <col min="14" max="19" width="9.1796875" customWidth="1"/>
  </cols>
  <sheetData>
    <row r="1" spans="1:12" ht="15.65" customHeight="1" x14ac:dyDescent="0.35">
      <c r="A1" s="265"/>
      <c r="B1" s="26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2" customHeight="1" x14ac:dyDescent="0.35">
      <c r="A2" s="265"/>
      <c r="B2" s="26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43.5" customHeight="1" x14ac:dyDescent="0.35">
      <c r="A3" s="266"/>
      <c r="B3" s="266"/>
      <c r="C3" s="126"/>
      <c r="D3" s="126"/>
      <c r="E3" s="126"/>
      <c r="F3" s="126"/>
      <c r="G3" s="126"/>
      <c r="H3" s="127"/>
      <c r="I3" s="127"/>
      <c r="J3" s="127"/>
      <c r="K3" s="127"/>
      <c r="L3" s="127"/>
    </row>
    <row r="4" spans="1:12" ht="21" customHeight="1" x14ac:dyDescent="0.35">
      <c r="A4" s="244" t="s">
        <v>456</v>
      </c>
      <c r="B4" s="245"/>
      <c r="C4" s="258" t="s">
        <v>457</v>
      </c>
      <c r="D4" s="253" t="s">
        <v>458</v>
      </c>
      <c r="E4" s="254"/>
      <c r="F4" s="254"/>
      <c r="G4" s="255"/>
      <c r="H4" s="253" t="s">
        <v>3</v>
      </c>
      <c r="I4" s="254"/>
      <c r="J4" s="254"/>
      <c r="K4" s="255"/>
      <c r="L4" s="258" t="s">
        <v>459</v>
      </c>
    </row>
    <row r="5" spans="1:12" ht="29.15" customHeight="1" x14ac:dyDescent="0.35">
      <c r="A5" s="248"/>
      <c r="B5" s="249"/>
      <c r="C5" s="267"/>
      <c r="D5" s="268" t="s">
        <v>460</v>
      </c>
      <c r="E5" s="240" t="s">
        <v>461</v>
      </c>
      <c r="F5" s="240" t="s">
        <v>462</v>
      </c>
      <c r="G5" s="258" t="s">
        <v>7</v>
      </c>
      <c r="H5" s="240" t="s">
        <v>460</v>
      </c>
      <c r="I5" s="256" t="s">
        <v>461</v>
      </c>
      <c r="J5" s="240" t="s">
        <v>462</v>
      </c>
      <c r="K5" s="258" t="s">
        <v>7</v>
      </c>
      <c r="L5" s="267"/>
    </row>
    <row r="6" spans="1:12" x14ac:dyDescent="0.35">
      <c r="A6" s="13" t="s">
        <v>8</v>
      </c>
      <c r="B6" s="13" t="s">
        <v>9</v>
      </c>
      <c r="C6" s="259"/>
      <c r="D6" s="269"/>
      <c r="E6" s="242"/>
      <c r="F6" s="242"/>
      <c r="G6" s="259"/>
      <c r="H6" s="242"/>
      <c r="I6" s="257"/>
      <c r="J6" s="242"/>
      <c r="K6" s="259"/>
      <c r="L6" s="259"/>
    </row>
    <row r="7" spans="1:12" x14ac:dyDescent="0.35">
      <c r="A7" s="128" t="s">
        <v>463</v>
      </c>
      <c r="B7" s="129" t="s">
        <v>464</v>
      </c>
      <c r="C7" s="130">
        <v>579373848</v>
      </c>
      <c r="D7" s="130"/>
      <c r="E7" s="130">
        <v>301144924</v>
      </c>
      <c r="F7" s="130">
        <v>311791816</v>
      </c>
      <c r="G7" s="130">
        <f>+D7+E7+F7</f>
        <v>612936740</v>
      </c>
      <c r="H7" s="130"/>
      <c r="I7" s="130">
        <v>65559344</v>
      </c>
      <c r="J7" s="130">
        <v>74575209</v>
      </c>
      <c r="K7" s="130">
        <f>+H7+I7+J7</f>
        <v>140134553</v>
      </c>
      <c r="L7" s="131">
        <f>+K7/G7</f>
        <v>0.22862808484934349</v>
      </c>
    </row>
    <row r="8" spans="1:12" x14ac:dyDescent="0.35">
      <c r="A8" s="132"/>
      <c r="B8" s="129" t="s">
        <v>465</v>
      </c>
      <c r="C8" s="130">
        <v>12197514406</v>
      </c>
      <c r="D8" s="130"/>
      <c r="E8" s="130">
        <v>10768566141</v>
      </c>
      <c r="F8" s="130">
        <v>1474647397</v>
      </c>
      <c r="G8" s="130">
        <f t="shared" ref="G8:G32" si="0">+D8+E8+F8</f>
        <v>12243213538</v>
      </c>
      <c r="H8" s="130"/>
      <c r="I8" s="130">
        <v>2578325326</v>
      </c>
      <c r="J8" s="130">
        <v>339504275</v>
      </c>
      <c r="K8" s="130">
        <f t="shared" ref="K8:K32" si="1">+H8+I8+J8</f>
        <v>2917829601</v>
      </c>
      <c r="L8" s="131">
        <f t="shared" ref="L8:L71" si="2">+K8/G8</f>
        <v>0.2383222012704227</v>
      </c>
    </row>
    <row r="9" spans="1:12" x14ac:dyDescent="0.35">
      <c r="A9" s="132"/>
      <c r="B9" s="129" t="s">
        <v>466</v>
      </c>
      <c r="C9" s="130">
        <v>5002265912.915</v>
      </c>
      <c r="D9" s="130">
        <v>100697044</v>
      </c>
      <c r="E9" s="130">
        <v>4471574228.915</v>
      </c>
      <c r="F9" s="130">
        <v>770963134</v>
      </c>
      <c r="G9" s="130">
        <f t="shared" si="0"/>
        <v>5343234406.915</v>
      </c>
      <c r="H9" s="130">
        <v>20159894</v>
      </c>
      <c r="I9" s="130">
        <v>1004389573</v>
      </c>
      <c r="J9" s="130">
        <v>176665227</v>
      </c>
      <c r="K9" s="130">
        <f t="shared" si="1"/>
        <v>1201214694</v>
      </c>
      <c r="L9" s="131">
        <f t="shared" si="2"/>
        <v>0.22481040555612458</v>
      </c>
    </row>
    <row r="10" spans="1:12" x14ac:dyDescent="0.35">
      <c r="A10" s="132"/>
      <c r="B10" s="129" t="s">
        <v>467</v>
      </c>
      <c r="C10" s="130">
        <v>37249670</v>
      </c>
      <c r="D10" s="130"/>
      <c r="E10" s="130">
        <v>27937640</v>
      </c>
      <c r="F10" s="130">
        <v>11408992</v>
      </c>
      <c r="G10" s="130">
        <f t="shared" si="0"/>
        <v>39346632</v>
      </c>
      <c r="H10" s="130"/>
      <c r="I10" s="130">
        <v>3429136</v>
      </c>
      <c r="J10" s="130">
        <v>1263457</v>
      </c>
      <c r="K10" s="130">
        <f t="shared" si="1"/>
        <v>4692593</v>
      </c>
      <c r="L10" s="131">
        <f t="shared" si="2"/>
        <v>0.11926288887953612</v>
      </c>
    </row>
    <row r="11" spans="1:12" x14ac:dyDescent="0.35">
      <c r="A11" s="132"/>
      <c r="B11" s="129" t="s">
        <v>468</v>
      </c>
      <c r="C11" s="130">
        <v>37911588</v>
      </c>
      <c r="D11" s="130">
        <v>2000000</v>
      </c>
      <c r="E11" s="130">
        <v>37101045</v>
      </c>
      <c r="F11" s="130"/>
      <c r="G11" s="130">
        <f t="shared" si="0"/>
        <v>39101045</v>
      </c>
      <c r="H11" s="130">
        <v>80036</v>
      </c>
      <c r="I11" s="130">
        <v>7004870</v>
      </c>
      <c r="J11" s="130"/>
      <c r="K11" s="130">
        <f t="shared" si="1"/>
        <v>7084906</v>
      </c>
      <c r="L11" s="131">
        <f t="shared" si="2"/>
        <v>0.1811947992694313</v>
      </c>
    </row>
    <row r="12" spans="1:12" x14ac:dyDescent="0.35">
      <c r="A12" s="132"/>
      <c r="B12" s="129" t="s">
        <v>469</v>
      </c>
      <c r="C12" s="130">
        <v>197140606.96000001</v>
      </c>
      <c r="D12" s="130">
        <v>2033423</v>
      </c>
      <c r="E12" s="130">
        <v>96632270.959999993</v>
      </c>
      <c r="F12" s="130">
        <v>104557294</v>
      </c>
      <c r="G12" s="130">
        <f t="shared" si="0"/>
        <v>203222987.95999998</v>
      </c>
      <c r="H12" s="130">
        <v>75000</v>
      </c>
      <c r="I12" s="130">
        <v>17937773</v>
      </c>
      <c r="J12" s="130">
        <v>17855582</v>
      </c>
      <c r="K12" s="130">
        <f t="shared" si="1"/>
        <v>35868355</v>
      </c>
      <c r="L12" s="131">
        <f t="shared" si="2"/>
        <v>0.17649752796204288</v>
      </c>
    </row>
    <row r="13" spans="1:12" x14ac:dyDescent="0.35">
      <c r="A13" s="132"/>
      <c r="B13" s="129" t="s">
        <v>470</v>
      </c>
      <c r="C13" s="130">
        <v>1842080905</v>
      </c>
      <c r="D13" s="130">
        <v>4632364</v>
      </c>
      <c r="E13" s="130">
        <v>1727705429</v>
      </c>
      <c r="F13" s="130">
        <v>139549301</v>
      </c>
      <c r="G13" s="130">
        <f t="shared" si="0"/>
        <v>1871887094</v>
      </c>
      <c r="H13" s="130">
        <v>145744</v>
      </c>
      <c r="I13" s="130">
        <v>262609062</v>
      </c>
      <c r="J13" s="130">
        <v>29851500</v>
      </c>
      <c r="K13" s="130">
        <f t="shared" si="1"/>
        <v>292606306</v>
      </c>
      <c r="L13" s="131">
        <f t="shared" si="2"/>
        <v>0.15631621529839984</v>
      </c>
    </row>
    <row r="14" spans="1:12" x14ac:dyDescent="0.35">
      <c r="A14" s="132"/>
      <c r="B14" s="129" t="s">
        <v>471</v>
      </c>
      <c r="C14" s="130">
        <v>29025002</v>
      </c>
      <c r="D14" s="130">
        <v>127000</v>
      </c>
      <c r="E14" s="130">
        <v>21418182</v>
      </c>
      <c r="F14" s="130">
        <v>9535920</v>
      </c>
      <c r="G14" s="130">
        <f t="shared" si="0"/>
        <v>31081102</v>
      </c>
      <c r="H14" s="130">
        <v>0</v>
      </c>
      <c r="I14" s="130">
        <v>3480568</v>
      </c>
      <c r="J14" s="130">
        <v>1723370</v>
      </c>
      <c r="K14" s="130">
        <f t="shared" si="1"/>
        <v>5203938</v>
      </c>
      <c r="L14" s="131">
        <f t="shared" si="2"/>
        <v>0.16743093600735265</v>
      </c>
    </row>
    <row r="15" spans="1:12" x14ac:dyDescent="0.35">
      <c r="A15" s="132"/>
      <c r="B15" s="129" t="s">
        <v>472</v>
      </c>
      <c r="C15" s="130">
        <v>2125672656</v>
      </c>
      <c r="D15" s="130">
        <v>5612124</v>
      </c>
      <c r="E15" s="130">
        <v>1404328506</v>
      </c>
      <c r="F15" s="130">
        <v>714444712</v>
      </c>
      <c r="G15" s="130">
        <f t="shared" si="0"/>
        <v>2124385342</v>
      </c>
      <c r="H15" s="130">
        <v>989533</v>
      </c>
      <c r="I15" s="130">
        <v>248679669</v>
      </c>
      <c r="J15" s="130">
        <v>66204156</v>
      </c>
      <c r="K15" s="130">
        <f t="shared" si="1"/>
        <v>315873358</v>
      </c>
      <c r="L15" s="131">
        <f t="shared" si="2"/>
        <v>0.14868929461856548</v>
      </c>
    </row>
    <row r="16" spans="1:12" x14ac:dyDescent="0.35">
      <c r="A16" s="132"/>
      <c r="B16" s="129" t="s">
        <v>473</v>
      </c>
      <c r="C16" s="130">
        <v>79559592</v>
      </c>
      <c r="D16" s="130">
        <v>1550000</v>
      </c>
      <c r="E16" s="130">
        <v>66911039</v>
      </c>
      <c r="F16" s="130">
        <v>14432104</v>
      </c>
      <c r="G16" s="130">
        <f t="shared" si="0"/>
        <v>82893143</v>
      </c>
      <c r="H16" s="130">
        <v>54906</v>
      </c>
      <c r="I16" s="130">
        <v>10930756</v>
      </c>
      <c r="J16" s="130">
        <v>3356267</v>
      </c>
      <c r="K16" s="130">
        <f t="shared" si="1"/>
        <v>14341929</v>
      </c>
      <c r="L16" s="131">
        <f t="shared" si="2"/>
        <v>0.17301707331811511</v>
      </c>
    </row>
    <row r="17" spans="1:12" x14ac:dyDescent="0.35">
      <c r="A17" s="132"/>
      <c r="B17" s="129" t="s">
        <v>474</v>
      </c>
      <c r="C17" s="130">
        <v>8918277</v>
      </c>
      <c r="D17" s="130"/>
      <c r="E17" s="130">
        <v>8061397</v>
      </c>
      <c r="F17" s="130">
        <v>948330</v>
      </c>
      <c r="G17" s="130">
        <f t="shared" si="0"/>
        <v>9009727</v>
      </c>
      <c r="H17" s="130"/>
      <c r="I17" s="130">
        <v>315478</v>
      </c>
      <c r="J17" s="130">
        <v>0</v>
      </c>
      <c r="K17" s="130">
        <f t="shared" si="1"/>
        <v>315478</v>
      </c>
      <c r="L17" s="131">
        <f t="shared" si="2"/>
        <v>3.5015267388234961E-2</v>
      </c>
    </row>
    <row r="18" spans="1:12" x14ac:dyDescent="0.35">
      <c r="A18" s="132"/>
      <c r="B18" s="129" t="s">
        <v>475</v>
      </c>
      <c r="C18" s="130">
        <v>226566469.11579999</v>
      </c>
      <c r="D18" s="130">
        <v>105826258.15800001</v>
      </c>
      <c r="E18" s="130">
        <v>88938556</v>
      </c>
      <c r="F18" s="130">
        <v>26029503</v>
      </c>
      <c r="G18" s="130">
        <f t="shared" si="0"/>
        <v>220794317.15799999</v>
      </c>
      <c r="H18" s="130">
        <v>3651282</v>
      </c>
      <c r="I18" s="130">
        <v>3009996</v>
      </c>
      <c r="J18" s="130">
        <v>901136</v>
      </c>
      <c r="K18" s="130">
        <f t="shared" si="1"/>
        <v>7562414</v>
      </c>
      <c r="L18" s="131">
        <f t="shared" si="2"/>
        <v>3.4250944939802734E-2</v>
      </c>
    </row>
    <row r="19" spans="1:12" x14ac:dyDescent="0.35">
      <c r="A19" s="132"/>
      <c r="B19" s="129" t="s">
        <v>476</v>
      </c>
      <c r="C19" s="130">
        <v>13796700</v>
      </c>
      <c r="D19" s="130">
        <v>500000</v>
      </c>
      <c r="E19" s="130">
        <v>6949800</v>
      </c>
      <c r="F19" s="130">
        <v>7336900</v>
      </c>
      <c r="G19" s="130">
        <f t="shared" si="0"/>
        <v>14786700</v>
      </c>
      <c r="H19" s="130">
        <v>0</v>
      </c>
      <c r="I19" s="130">
        <v>203000</v>
      </c>
      <c r="J19" s="130">
        <v>1462796</v>
      </c>
      <c r="K19" s="130">
        <f t="shared" si="1"/>
        <v>1665796</v>
      </c>
      <c r="L19" s="131">
        <f t="shared" si="2"/>
        <v>0.11265502106622843</v>
      </c>
    </row>
    <row r="20" spans="1:12" x14ac:dyDescent="0.35">
      <c r="A20" s="132"/>
      <c r="B20" s="129" t="s">
        <v>477</v>
      </c>
      <c r="C20" s="130">
        <v>432536534</v>
      </c>
      <c r="D20" s="130"/>
      <c r="E20" s="130">
        <v>253572672</v>
      </c>
      <c r="F20" s="130">
        <v>119543040</v>
      </c>
      <c r="G20" s="130">
        <f t="shared" si="0"/>
        <v>373115712</v>
      </c>
      <c r="H20" s="130"/>
      <c r="I20" s="130">
        <v>5407058</v>
      </c>
      <c r="J20" s="130">
        <v>0</v>
      </c>
      <c r="K20" s="130">
        <f t="shared" si="1"/>
        <v>5407058</v>
      </c>
      <c r="L20" s="131">
        <f t="shared" si="2"/>
        <v>1.449163845450711E-2</v>
      </c>
    </row>
    <row r="21" spans="1:12" x14ac:dyDescent="0.35">
      <c r="A21" s="132"/>
      <c r="B21" s="129" t="s">
        <v>478</v>
      </c>
      <c r="C21" s="130">
        <v>437821923</v>
      </c>
      <c r="D21" s="130"/>
      <c r="E21" s="130">
        <v>6902428</v>
      </c>
      <c r="F21" s="130">
        <v>431267000</v>
      </c>
      <c r="G21" s="130">
        <f t="shared" si="0"/>
        <v>438169428</v>
      </c>
      <c r="H21" s="130"/>
      <c r="I21" s="130">
        <v>0</v>
      </c>
      <c r="J21" s="130">
        <v>0</v>
      </c>
      <c r="K21" s="130">
        <f t="shared" si="1"/>
        <v>0</v>
      </c>
      <c r="L21" s="131">
        <v>0</v>
      </c>
    </row>
    <row r="22" spans="1:12" x14ac:dyDescent="0.35">
      <c r="A22" s="132"/>
      <c r="B22" s="129" t="s">
        <v>479</v>
      </c>
      <c r="C22" s="130">
        <v>573232166</v>
      </c>
      <c r="D22" s="130"/>
      <c r="E22" s="130">
        <v>310399978</v>
      </c>
      <c r="F22" s="130">
        <v>83872132</v>
      </c>
      <c r="G22" s="130">
        <f t="shared" si="0"/>
        <v>394272110</v>
      </c>
      <c r="H22" s="130"/>
      <c r="I22" s="130">
        <v>0</v>
      </c>
      <c r="J22" s="130">
        <v>0</v>
      </c>
      <c r="K22" s="130">
        <f t="shared" si="1"/>
        <v>0</v>
      </c>
      <c r="L22" s="131">
        <f t="shared" si="2"/>
        <v>0</v>
      </c>
    </row>
    <row r="23" spans="1:12" x14ac:dyDescent="0.35">
      <c r="A23" s="132"/>
      <c r="B23" s="129" t="s">
        <v>480</v>
      </c>
      <c r="C23" s="130">
        <v>462689264</v>
      </c>
      <c r="D23" s="130"/>
      <c r="E23" s="130">
        <v>358384973</v>
      </c>
      <c r="F23" s="130">
        <v>95107741</v>
      </c>
      <c r="G23" s="130">
        <f t="shared" si="0"/>
        <v>453492714</v>
      </c>
      <c r="H23" s="130"/>
      <c r="I23" s="130">
        <v>0</v>
      </c>
      <c r="J23" s="130">
        <v>0</v>
      </c>
      <c r="K23" s="130">
        <f t="shared" si="1"/>
        <v>0</v>
      </c>
      <c r="L23" s="131">
        <f t="shared" si="2"/>
        <v>0</v>
      </c>
    </row>
    <row r="24" spans="1:12" x14ac:dyDescent="0.35">
      <c r="A24" s="132"/>
      <c r="B24" s="129" t="s">
        <v>481</v>
      </c>
      <c r="C24" s="130">
        <v>14542148</v>
      </c>
      <c r="D24" s="130"/>
      <c r="E24" s="130">
        <v>14542148</v>
      </c>
      <c r="F24" s="130"/>
      <c r="G24" s="130">
        <f t="shared" si="0"/>
        <v>14542148</v>
      </c>
      <c r="H24" s="130"/>
      <c r="I24" s="130">
        <v>0</v>
      </c>
      <c r="J24" s="130"/>
      <c r="K24" s="130">
        <f t="shared" si="1"/>
        <v>0</v>
      </c>
      <c r="L24" s="131">
        <f t="shared" si="2"/>
        <v>0</v>
      </c>
    </row>
    <row r="25" spans="1:12" x14ac:dyDescent="0.35">
      <c r="A25" s="132"/>
      <c r="B25" s="129" t="s">
        <v>482</v>
      </c>
      <c r="C25" s="130">
        <v>119545868</v>
      </c>
      <c r="D25" s="130"/>
      <c r="E25" s="130">
        <v>29478228</v>
      </c>
      <c r="F25" s="130">
        <v>17271642</v>
      </c>
      <c r="G25" s="130">
        <f t="shared" si="0"/>
        <v>46749870</v>
      </c>
      <c r="H25" s="130"/>
      <c r="I25" s="130">
        <v>0</v>
      </c>
      <c r="J25" s="130">
        <v>0</v>
      </c>
      <c r="K25" s="130">
        <f t="shared" si="1"/>
        <v>0</v>
      </c>
      <c r="L25" s="131">
        <f t="shared" si="2"/>
        <v>0</v>
      </c>
    </row>
    <row r="26" spans="1:12" x14ac:dyDescent="0.35">
      <c r="A26" s="132"/>
      <c r="B26" s="129" t="s">
        <v>483</v>
      </c>
      <c r="C26" s="130">
        <v>232147560</v>
      </c>
      <c r="D26" s="130"/>
      <c r="E26" s="130">
        <v>137081237</v>
      </c>
      <c r="F26" s="130">
        <v>90481995</v>
      </c>
      <c r="G26" s="130">
        <f t="shared" si="0"/>
        <v>227563232</v>
      </c>
      <c r="H26" s="130"/>
      <c r="I26" s="130">
        <v>0</v>
      </c>
      <c r="J26" s="130">
        <v>0</v>
      </c>
      <c r="K26" s="130">
        <f t="shared" si="1"/>
        <v>0</v>
      </c>
      <c r="L26" s="131">
        <f t="shared" si="2"/>
        <v>0</v>
      </c>
    </row>
    <row r="27" spans="1:12" x14ac:dyDescent="0.35">
      <c r="A27" s="132"/>
      <c r="B27" s="129" t="s">
        <v>484</v>
      </c>
      <c r="C27" s="130">
        <v>78557300</v>
      </c>
      <c r="D27" s="130"/>
      <c r="E27" s="130">
        <v>58823206</v>
      </c>
      <c r="F27" s="130">
        <v>19734094</v>
      </c>
      <c r="G27" s="130">
        <f t="shared" si="0"/>
        <v>78557300</v>
      </c>
      <c r="H27" s="130"/>
      <c r="I27" s="130">
        <v>0</v>
      </c>
      <c r="J27" s="130">
        <v>0</v>
      </c>
      <c r="K27" s="130">
        <f t="shared" si="1"/>
        <v>0</v>
      </c>
      <c r="L27" s="131">
        <f t="shared" si="2"/>
        <v>0</v>
      </c>
    </row>
    <row r="28" spans="1:12" s="127" customFormat="1" x14ac:dyDescent="0.35">
      <c r="A28" s="132"/>
      <c r="B28" s="129" t="s">
        <v>485</v>
      </c>
      <c r="C28" s="130">
        <v>2010150317.1700001</v>
      </c>
      <c r="D28" s="130">
        <v>23558889</v>
      </c>
      <c r="E28" s="130">
        <v>813750174.16999996</v>
      </c>
      <c r="F28" s="130">
        <v>1231818301</v>
      </c>
      <c r="G28" s="130">
        <f t="shared" si="0"/>
        <v>2069127364.1700001</v>
      </c>
      <c r="H28" s="130">
        <v>1468000</v>
      </c>
      <c r="I28" s="130">
        <v>125404079</v>
      </c>
      <c r="J28" s="130">
        <v>355853894</v>
      </c>
      <c r="K28" s="130">
        <f>+H28+I28+J28</f>
        <v>482725973</v>
      </c>
      <c r="L28" s="131">
        <f t="shared" si="2"/>
        <v>0.23329930354173167</v>
      </c>
    </row>
    <row r="29" spans="1:12" x14ac:dyDescent="0.35">
      <c r="A29" s="132"/>
      <c r="B29" s="129" t="s">
        <v>486</v>
      </c>
      <c r="C29" s="130">
        <v>149753822</v>
      </c>
      <c r="D29" s="130"/>
      <c r="E29" s="130">
        <v>149753822</v>
      </c>
      <c r="F29" s="130"/>
      <c r="G29" s="130">
        <f t="shared" si="0"/>
        <v>149753822</v>
      </c>
      <c r="H29" s="130"/>
      <c r="I29" s="130">
        <v>9460674</v>
      </c>
      <c r="J29" s="130"/>
      <c r="K29" s="130">
        <f t="shared" si="1"/>
        <v>9460674</v>
      </c>
      <c r="L29" s="131">
        <f t="shared" si="2"/>
        <v>6.317484170787975E-2</v>
      </c>
    </row>
    <row r="30" spans="1:12" x14ac:dyDescent="0.35">
      <c r="A30" s="132"/>
      <c r="B30" s="129" t="s">
        <v>487</v>
      </c>
      <c r="C30" s="130">
        <v>19233206</v>
      </c>
      <c r="D30" s="130"/>
      <c r="E30" s="130">
        <v>17554666</v>
      </c>
      <c r="F30" s="130">
        <v>1719040</v>
      </c>
      <c r="G30" s="130">
        <f t="shared" si="0"/>
        <v>19273706</v>
      </c>
      <c r="H30" s="130"/>
      <c r="I30" s="130">
        <v>2183500</v>
      </c>
      <c r="J30" s="130">
        <v>297700</v>
      </c>
      <c r="K30" s="130">
        <f t="shared" si="1"/>
        <v>2481200</v>
      </c>
      <c r="L30" s="131">
        <f t="shared" si="2"/>
        <v>0.12873497188345615</v>
      </c>
    </row>
    <row r="31" spans="1:12" x14ac:dyDescent="0.35">
      <c r="A31" s="132"/>
      <c r="B31" s="129" t="s">
        <v>488</v>
      </c>
      <c r="C31" s="130">
        <v>50574749</v>
      </c>
      <c r="D31" s="130">
        <v>217455</v>
      </c>
      <c r="E31" s="130">
        <v>34760201</v>
      </c>
      <c r="F31" s="130">
        <v>16345497</v>
      </c>
      <c r="G31" s="130">
        <f t="shared" si="0"/>
        <v>51323153</v>
      </c>
      <c r="H31" s="130">
        <v>20049</v>
      </c>
      <c r="I31" s="130">
        <v>10489503</v>
      </c>
      <c r="J31" s="130">
        <v>2338162</v>
      </c>
      <c r="K31" s="130">
        <f t="shared" si="1"/>
        <v>12847714</v>
      </c>
      <c r="L31" s="131">
        <f t="shared" si="2"/>
        <v>0.2503297878055154</v>
      </c>
    </row>
    <row r="32" spans="1:12" x14ac:dyDescent="0.35">
      <c r="A32" s="133"/>
      <c r="B32" s="129" t="s">
        <v>489</v>
      </c>
      <c r="C32" s="130">
        <v>3261772</v>
      </c>
      <c r="D32" s="130"/>
      <c r="E32" s="130">
        <v>3021772</v>
      </c>
      <c r="F32" s="130">
        <v>340000</v>
      </c>
      <c r="G32" s="130">
        <f t="shared" si="0"/>
        <v>3361772</v>
      </c>
      <c r="H32" s="130"/>
      <c r="I32" s="130">
        <v>0</v>
      </c>
      <c r="J32" s="130">
        <v>0</v>
      </c>
      <c r="K32" s="130">
        <f t="shared" si="1"/>
        <v>0</v>
      </c>
      <c r="L32" s="131">
        <f t="shared" si="2"/>
        <v>0</v>
      </c>
    </row>
    <row r="33" spans="1:12" ht="14.25" customHeight="1" x14ac:dyDescent="0.35">
      <c r="A33" s="134" t="s">
        <v>490</v>
      </c>
      <c r="B33" s="135"/>
      <c r="C33" s="136">
        <f>SUM(C7:C32)</f>
        <v>26961122262.160797</v>
      </c>
      <c r="D33" s="136">
        <f t="shared" ref="D33:F33" si="3">SUM(D7:D32)</f>
        <v>246754557.15799999</v>
      </c>
      <c r="E33" s="136">
        <f t="shared" si="3"/>
        <v>21215294664.044998</v>
      </c>
      <c r="F33" s="136">
        <f t="shared" si="3"/>
        <v>5693145885</v>
      </c>
      <c r="G33" s="136">
        <f>SUM(G7:G32)</f>
        <v>27155195106.203003</v>
      </c>
      <c r="H33" s="136">
        <f>SUM(H7:H32)</f>
        <v>26644444</v>
      </c>
      <c r="I33" s="136">
        <f t="shared" ref="I33:K33" si="4">SUM(I7:I32)</f>
        <v>4358819365</v>
      </c>
      <c r="J33" s="136">
        <f t="shared" si="4"/>
        <v>1071852731</v>
      </c>
      <c r="K33" s="136">
        <f t="shared" si="4"/>
        <v>5457316540</v>
      </c>
      <c r="L33" s="137">
        <f t="shared" si="2"/>
        <v>0.20096767924725376</v>
      </c>
    </row>
    <row r="34" spans="1:12" x14ac:dyDescent="0.35">
      <c r="A34" s="128" t="s">
        <v>491</v>
      </c>
      <c r="B34" s="129" t="s">
        <v>492</v>
      </c>
      <c r="C34" s="130">
        <v>78007642</v>
      </c>
      <c r="D34" s="130">
        <v>44245196.505400002</v>
      </c>
      <c r="E34" s="130">
        <v>42019101.460000001</v>
      </c>
      <c r="F34" s="130">
        <v>355000</v>
      </c>
      <c r="G34" s="130">
        <f>+D34+E34+F34</f>
        <v>86619297.96540001</v>
      </c>
      <c r="H34" s="130">
        <v>1067468</v>
      </c>
      <c r="I34" s="130">
        <v>5042051</v>
      </c>
      <c r="J34" s="130">
        <v>48615</v>
      </c>
      <c r="K34" s="130">
        <f t="shared" ref="K34:K69" si="5">+H34+I34+J34</f>
        <v>6158134</v>
      </c>
      <c r="L34" s="131">
        <f t="shared" si="2"/>
        <v>7.1094249718577265E-2</v>
      </c>
    </row>
    <row r="35" spans="1:12" x14ac:dyDescent="0.35">
      <c r="A35" s="132"/>
      <c r="B35" s="129" t="s">
        <v>493</v>
      </c>
      <c r="C35" s="130">
        <v>1242716985.605</v>
      </c>
      <c r="D35" s="130">
        <v>9000000</v>
      </c>
      <c r="E35" s="130">
        <v>1228421028.605</v>
      </c>
      <c r="F35" s="130">
        <v>5910957</v>
      </c>
      <c r="G35" s="130">
        <f t="shared" ref="G35:G69" si="6">+D35+E35+F35</f>
        <v>1243331985.605</v>
      </c>
      <c r="H35" s="130">
        <v>0</v>
      </c>
      <c r="I35" s="130">
        <v>242737981</v>
      </c>
      <c r="J35" s="130">
        <v>901572</v>
      </c>
      <c r="K35" s="130">
        <f t="shared" si="5"/>
        <v>243639553</v>
      </c>
      <c r="L35" s="131">
        <f t="shared" si="2"/>
        <v>0.19595695745046407</v>
      </c>
    </row>
    <row r="36" spans="1:12" x14ac:dyDescent="0.35">
      <c r="A36" s="132"/>
      <c r="B36" s="129" t="s">
        <v>494</v>
      </c>
      <c r="C36" s="130">
        <v>742007921</v>
      </c>
      <c r="D36" s="130"/>
      <c r="E36" s="130">
        <v>575604132</v>
      </c>
      <c r="F36" s="130">
        <v>78575722</v>
      </c>
      <c r="G36" s="130">
        <f t="shared" si="6"/>
        <v>654179854</v>
      </c>
      <c r="H36" s="130"/>
      <c r="I36" s="130">
        <v>91329964</v>
      </c>
      <c r="J36" s="130">
        <v>49282964</v>
      </c>
      <c r="K36" s="130">
        <f t="shared" si="5"/>
        <v>140612928</v>
      </c>
      <c r="L36" s="131">
        <f t="shared" si="2"/>
        <v>0.21494536577398179</v>
      </c>
    </row>
    <row r="37" spans="1:12" x14ac:dyDescent="0.35">
      <c r="A37" s="132"/>
      <c r="B37" s="129" t="s">
        <v>495</v>
      </c>
      <c r="C37" s="130">
        <v>140082343</v>
      </c>
      <c r="D37" s="130">
        <v>435894.04479999997</v>
      </c>
      <c r="E37" s="130">
        <v>133444550</v>
      </c>
      <c r="F37" s="130">
        <v>15640015</v>
      </c>
      <c r="G37" s="130">
        <f t="shared" si="6"/>
        <v>149520459.04479998</v>
      </c>
      <c r="H37" s="130">
        <v>178652</v>
      </c>
      <c r="I37" s="130">
        <v>3258860</v>
      </c>
      <c r="J37" s="130">
        <v>339606</v>
      </c>
      <c r="K37" s="130">
        <f t="shared" si="5"/>
        <v>3777118</v>
      </c>
      <c r="L37" s="131">
        <f t="shared" si="2"/>
        <v>2.5261546306972499E-2</v>
      </c>
    </row>
    <row r="38" spans="1:12" ht="14.25" customHeight="1" x14ac:dyDescent="0.35">
      <c r="A38" s="132"/>
      <c r="B38" s="129" t="s">
        <v>496</v>
      </c>
      <c r="C38" s="130">
        <v>257161079</v>
      </c>
      <c r="D38" s="130">
        <v>12560067.7588</v>
      </c>
      <c r="E38" s="130">
        <v>202436462.5</v>
      </c>
      <c r="F38" s="130">
        <v>51722869</v>
      </c>
      <c r="G38" s="130">
        <f t="shared" si="6"/>
        <v>266719399.2588</v>
      </c>
      <c r="H38" s="130">
        <v>508178</v>
      </c>
      <c r="I38" s="130">
        <v>25084377</v>
      </c>
      <c r="J38" s="130">
        <v>8307837</v>
      </c>
      <c r="K38" s="130">
        <f t="shared" si="5"/>
        <v>33900392</v>
      </c>
      <c r="L38" s="131">
        <f t="shared" si="2"/>
        <v>0.12710133606407151</v>
      </c>
    </row>
    <row r="39" spans="1:12" x14ac:dyDescent="0.35">
      <c r="A39" s="132"/>
      <c r="B39" s="129" t="s">
        <v>497</v>
      </c>
      <c r="C39" s="130">
        <v>608025922</v>
      </c>
      <c r="D39" s="130">
        <v>1000000</v>
      </c>
      <c r="E39" s="130">
        <v>609610958</v>
      </c>
      <c r="F39" s="130">
        <v>400000</v>
      </c>
      <c r="G39" s="130">
        <f t="shared" si="6"/>
        <v>611010958</v>
      </c>
      <c r="H39" s="130">
        <v>50100</v>
      </c>
      <c r="I39" s="130">
        <v>75333734</v>
      </c>
      <c r="J39" s="130">
        <v>0</v>
      </c>
      <c r="K39" s="130">
        <f t="shared" si="5"/>
        <v>75383834</v>
      </c>
      <c r="L39" s="131">
        <f t="shared" si="2"/>
        <v>0.12337558437045248</v>
      </c>
    </row>
    <row r="40" spans="1:12" x14ac:dyDescent="0.35">
      <c r="A40" s="132"/>
      <c r="B40" s="129" t="s">
        <v>498</v>
      </c>
      <c r="C40" s="130">
        <v>8423021</v>
      </c>
      <c r="D40" s="130"/>
      <c r="E40" s="130">
        <v>8423021</v>
      </c>
      <c r="F40" s="130"/>
      <c r="G40" s="130">
        <f t="shared" si="6"/>
        <v>8423021</v>
      </c>
      <c r="H40" s="130"/>
      <c r="I40" s="130">
        <v>6690880</v>
      </c>
      <c r="J40" s="130"/>
      <c r="K40" s="130">
        <f t="shared" si="5"/>
        <v>6690880</v>
      </c>
      <c r="L40" s="131">
        <f t="shared" si="2"/>
        <v>0.79435632417395141</v>
      </c>
    </row>
    <row r="41" spans="1:12" x14ac:dyDescent="0.35">
      <c r="A41" s="132"/>
      <c r="B41" s="129" t="s">
        <v>499</v>
      </c>
      <c r="C41" s="130">
        <v>57427480</v>
      </c>
      <c r="D41" s="130">
        <v>5986822.6948000006</v>
      </c>
      <c r="E41" s="130">
        <v>58254449.145000003</v>
      </c>
      <c r="F41" s="130">
        <v>7220000</v>
      </c>
      <c r="G41" s="130">
        <f t="shared" si="6"/>
        <v>71461271.8398</v>
      </c>
      <c r="H41" s="130">
        <v>291939</v>
      </c>
      <c r="I41" s="130">
        <v>4929946</v>
      </c>
      <c r="J41" s="130">
        <v>672830</v>
      </c>
      <c r="K41" s="130">
        <f t="shared" si="5"/>
        <v>5894715</v>
      </c>
      <c r="L41" s="131">
        <f t="shared" si="2"/>
        <v>8.2488246405894056E-2</v>
      </c>
    </row>
    <row r="42" spans="1:12" x14ac:dyDescent="0.35">
      <c r="A42" s="132"/>
      <c r="B42" s="129" t="s">
        <v>500</v>
      </c>
      <c r="C42" s="130">
        <v>138191701</v>
      </c>
      <c r="D42" s="130">
        <v>2658198.5</v>
      </c>
      <c r="E42" s="130">
        <v>115203133</v>
      </c>
      <c r="F42" s="130">
        <v>21338274</v>
      </c>
      <c r="G42" s="130">
        <f t="shared" si="6"/>
        <v>139199605.5</v>
      </c>
      <c r="H42" s="130">
        <v>11546</v>
      </c>
      <c r="I42" s="130">
        <v>15473208</v>
      </c>
      <c r="J42" s="130">
        <v>3189917</v>
      </c>
      <c r="K42" s="130">
        <f t="shared" si="5"/>
        <v>18674671</v>
      </c>
      <c r="L42" s="131">
        <f t="shared" si="2"/>
        <v>0.13415749946216621</v>
      </c>
    </row>
    <row r="43" spans="1:12" x14ac:dyDescent="0.35">
      <c r="A43" s="132"/>
      <c r="B43" s="129" t="s">
        <v>501</v>
      </c>
      <c r="C43" s="130">
        <v>114390306</v>
      </c>
      <c r="D43" s="130">
        <v>170690.63440000001</v>
      </c>
      <c r="E43" s="130">
        <v>29800253</v>
      </c>
      <c r="F43" s="130">
        <v>98762935</v>
      </c>
      <c r="G43" s="130">
        <f t="shared" si="6"/>
        <v>128733878.6344</v>
      </c>
      <c r="H43" s="130">
        <v>0</v>
      </c>
      <c r="I43" s="130">
        <v>9496612</v>
      </c>
      <c r="J43" s="130">
        <v>32266</v>
      </c>
      <c r="K43" s="130">
        <f t="shared" si="5"/>
        <v>9528878</v>
      </c>
      <c r="L43" s="131">
        <f t="shared" si="2"/>
        <v>7.4019971285582881E-2</v>
      </c>
    </row>
    <row r="44" spans="1:12" x14ac:dyDescent="0.35">
      <c r="A44" s="132"/>
      <c r="B44" s="129" t="s">
        <v>502</v>
      </c>
      <c r="C44" s="130">
        <v>10241130</v>
      </c>
      <c r="D44" s="130"/>
      <c r="E44" s="130">
        <v>8246130</v>
      </c>
      <c r="F44" s="130">
        <v>2352975</v>
      </c>
      <c r="G44" s="130">
        <f t="shared" si="6"/>
        <v>10599105</v>
      </c>
      <c r="H44" s="130"/>
      <c r="I44" s="130">
        <v>67461</v>
      </c>
      <c r="J44" s="130">
        <v>66700</v>
      </c>
      <c r="K44" s="130">
        <f t="shared" si="5"/>
        <v>134161</v>
      </c>
      <c r="L44" s="131">
        <f t="shared" si="2"/>
        <v>1.2657766858616836E-2</v>
      </c>
    </row>
    <row r="45" spans="1:12" x14ac:dyDescent="0.35">
      <c r="A45" s="132"/>
      <c r="B45" s="129" t="s">
        <v>503</v>
      </c>
      <c r="C45" s="130">
        <v>457953728.91949999</v>
      </c>
      <c r="D45" s="130">
        <v>26157855.758000001</v>
      </c>
      <c r="E45" s="130">
        <v>336482223.06950003</v>
      </c>
      <c r="F45" s="130">
        <v>102925475</v>
      </c>
      <c r="G45" s="130">
        <f t="shared" si="6"/>
        <v>465565553.82750005</v>
      </c>
      <c r="H45" s="130">
        <v>3542114</v>
      </c>
      <c r="I45" s="130">
        <v>52601335</v>
      </c>
      <c r="J45" s="130">
        <v>22666351</v>
      </c>
      <c r="K45" s="130">
        <f t="shared" si="5"/>
        <v>78809800</v>
      </c>
      <c r="L45" s="131">
        <f t="shared" si="2"/>
        <v>0.16927755791228569</v>
      </c>
    </row>
    <row r="46" spans="1:12" x14ac:dyDescent="0.35">
      <c r="A46" s="132"/>
      <c r="B46" s="129" t="s">
        <v>504</v>
      </c>
      <c r="C46" s="130">
        <v>173185923.1672</v>
      </c>
      <c r="D46" s="130">
        <v>4363831.2648</v>
      </c>
      <c r="E46" s="130">
        <v>148474873.6072</v>
      </c>
      <c r="F46" s="130">
        <v>20252599</v>
      </c>
      <c r="G46" s="130">
        <f t="shared" si="6"/>
        <v>173091303.87200001</v>
      </c>
      <c r="H46" s="130">
        <v>73578</v>
      </c>
      <c r="I46" s="130">
        <v>22655057</v>
      </c>
      <c r="J46" s="130">
        <v>2629136</v>
      </c>
      <c r="K46" s="130">
        <f t="shared" si="5"/>
        <v>25357771</v>
      </c>
      <c r="L46" s="131">
        <f t="shared" si="2"/>
        <v>0.14649939328408965</v>
      </c>
    </row>
    <row r="47" spans="1:12" x14ac:dyDescent="0.35">
      <c r="A47" s="132"/>
      <c r="B47" s="129" t="s">
        <v>505</v>
      </c>
      <c r="C47" s="130">
        <v>180237671</v>
      </c>
      <c r="D47" s="130">
        <v>7597793.0550000006</v>
      </c>
      <c r="E47" s="130">
        <v>160494791</v>
      </c>
      <c r="F47" s="130">
        <v>18531970</v>
      </c>
      <c r="G47" s="130">
        <f t="shared" si="6"/>
        <v>186624554.05500001</v>
      </c>
      <c r="H47" s="130">
        <v>840929</v>
      </c>
      <c r="I47" s="130">
        <v>16984643</v>
      </c>
      <c r="J47" s="130">
        <v>1028345</v>
      </c>
      <c r="K47" s="130">
        <f t="shared" si="5"/>
        <v>18853917</v>
      </c>
      <c r="L47" s="131">
        <f t="shared" si="2"/>
        <v>0.1010259185639826</v>
      </c>
    </row>
    <row r="48" spans="1:12" x14ac:dyDescent="0.35">
      <c r="A48" s="132"/>
      <c r="B48" s="129" t="s">
        <v>506</v>
      </c>
      <c r="C48" s="130">
        <v>96395677</v>
      </c>
      <c r="D48" s="130"/>
      <c r="E48" s="130">
        <v>28457358</v>
      </c>
      <c r="F48" s="130">
        <v>68300379</v>
      </c>
      <c r="G48" s="130">
        <f t="shared" si="6"/>
        <v>96757737</v>
      </c>
      <c r="H48" s="130"/>
      <c r="I48" s="130">
        <v>2737716</v>
      </c>
      <c r="J48" s="130">
        <v>16124472</v>
      </c>
      <c r="K48" s="130">
        <f t="shared" si="5"/>
        <v>18862188</v>
      </c>
      <c r="L48" s="131">
        <f t="shared" si="2"/>
        <v>0.19494242615450999</v>
      </c>
    </row>
    <row r="49" spans="1:12" x14ac:dyDescent="0.35">
      <c r="A49" s="132"/>
      <c r="B49" s="129" t="s">
        <v>507</v>
      </c>
      <c r="C49" s="130">
        <v>6730019</v>
      </c>
      <c r="D49" s="130">
        <v>6080795</v>
      </c>
      <c r="E49" s="130">
        <v>399224</v>
      </c>
      <c r="F49" s="130"/>
      <c r="G49" s="130">
        <f t="shared" si="6"/>
        <v>6480019</v>
      </c>
      <c r="H49" s="130">
        <v>0</v>
      </c>
      <c r="I49" s="130">
        <v>0</v>
      </c>
      <c r="J49" s="130"/>
      <c r="K49" s="130">
        <f t="shared" si="5"/>
        <v>0</v>
      </c>
      <c r="L49" s="131">
        <f t="shared" si="2"/>
        <v>0</v>
      </c>
    </row>
    <row r="50" spans="1:12" x14ac:dyDescent="0.35">
      <c r="A50" s="132"/>
      <c r="B50" s="129" t="s">
        <v>508</v>
      </c>
      <c r="C50" s="130">
        <v>532797238</v>
      </c>
      <c r="D50" s="130">
        <v>232170636.15380001</v>
      </c>
      <c r="E50" s="130">
        <v>237000118.44499999</v>
      </c>
      <c r="F50" s="130">
        <v>28329916</v>
      </c>
      <c r="G50" s="130">
        <f t="shared" si="6"/>
        <v>497500670.5988</v>
      </c>
      <c r="H50" s="130">
        <v>33898981</v>
      </c>
      <c r="I50" s="130">
        <v>15841191</v>
      </c>
      <c r="J50" s="130">
        <v>4762347</v>
      </c>
      <c r="K50" s="130">
        <f t="shared" si="5"/>
        <v>54502519</v>
      </c>
      <c r="L50" s="131">
        <f t="shared" si="2"/>
        <v>0.10955265433994264</v>
      </c>
    </row>
    <row r="51" spans="1:12" x14ac:dyDescent="0.35">
      <c r="A51" s="132"/>
      <c r="B51" s="129" t="s">
        <v>509</v>
      </c>
      <c r="C51" s="130">
        <v>653195198.82499993</v>
      </c>
      <c r="D51" s="130">
        <v>10809724.681100002</v>
      </c>
      <c r="E51" s="130">
        <v>541583263.09000003</v>
      </c>
      <c r="F51" s="130">
        <v>129537100</v>
      </c>
      <c r="G51" s="130">
        <f t="shared" si="6"/>
        <v>681930087.77110004</v>
      </c>
      <c r="H51" s="130">
        <v>952222</v>
      </c>
      <c r="I51" s="130">
        <v>38237269</v>
      </c>
      <c r="J51" s="130">
        <v>22298967</v>
      </c>
      <c r="K51" s="130">
        <f t="shared" si="5"/>
        <v>61488458</v>
      </c>
      <c r="L51" s="131">
        <f t="shared" si="2"/>
        <v>9.0168272529191462E-2</v>
      </c>
    </row>
    <row r="52" spans="1:12" x14ac:dyDescent="0.35">
      <c r="A52" s="132"/>
      <c r="B52" s="129" t="s">
        <v>510</v>
      </c>
      <c r="C52" s="130">
        <v>538287519.41219997</v>
      </c>
      <c r="D52" s="130">
        <v>65409262.344999999</v>
      </c>
      <c r="E52" s="130">
        <v>426267930.41220003</v>
      </c>
      <c r="F52" s="130">
        <v>68658346</v>
      </c>
      <c r="G52" s="130">
        <f t="shared" si="6"/>
        <v>560335538.7572</v>
      </c>
      <c r="H52" s="130">
        <v>2149256</v>
      </c>
      <c r="I52" s="130">
        <v>40243420</v>
      </c>
      <c r="J52" s="130">
        <v>10231160</v>
      </c>
      <c r="K52" s="130">
        <f t="shared" si="5"/>
        <v>52623836</v>
      </c>
      <c r="L52" s="131">
        <f t="shared" si="2"/>
        <v>9.3914864148573182E-2</v>
      </c>
    </row>
    <row r="53" spans="1:12" x14ac:dyDescent="0.35">
      <c r="A53" s="132"/>
      <c r="B53" s="129" t="s">
        <v>511</v>
      </c>
      <c r="C53" s="130">
        <v>422332357.40749991</v>
      </c>
      <c r="D53" s="130">
        <v>14807325.250500001</v>
      </c>
      <c r="E53" s="130">
        <v>213272810.95249999</v>
      </c>
      <c r="F53" s="130">
        <v>194469316</v>
      </c>
      <c r="G53" s="130">
        <f t="shared" si="6"/>
        <v>422549452.20299995</v>
      </c>
      <c r="H53" s="130">
        <v>497906</v>
      </c>
      <c r="I53" s="130">
        <v>28276198</v>
      </c>
      <c r="J53" s="130">
        <v>26618947</v>
      </c>
      <c r="K53" s="130">
        <f t="shared" si="5"/>
        <v>55393051</v>
      </c>
      <c r="L53" s="131">
        <f t="shared" si="2"/>
        <v>0.13109246908546041</v>
      </c>
    </row>
    <row r="54" spans="1:12" x14ac:dyDescent="0.35">
      <c r="A54" s="132"/>
      <c r="B54" s="129" t="s">
        <v>512</v>
      </c>
      <c r="C54" s="130">
        <v>81780230</v>
      </c>
      <c r="D54" s="130">
        <v>4820917.2020999994</v>
      </c>
      <c r="E54" s="130">
        <v>82848786.275000006</v>
      </c>
      <c r="F54" s="130">
        <v>9415016</v>
      </c>
      <c r="G54" s="130">
        <f t="shared" si="6"/>
        <v>97084719.4771</v>
      </c>
      <c r="H54" s="130">
        <v>12000</v>
      </c>
      <c r="I54" s="130">
        <v>12951533</v>
      </c>
      <c r="J54" s="130">
        <v>2102982</v>
      </c>
      <c r="K54" s="130">
        <f t="shared" si="5"/>
        <v>15066515</v>
      </c>
      <c r="L54" s="131">
        <f t="shared" si="2"/>
        <v>0.15518935504112813</v>
      </c>
    </row>
    <row r="55" spans="1:12" x14ac:dyDescent="0.35">
      <c r="A55" s="132"/>
      <c r="B55" s="129" t="s">
        <v>513</v>
      </c>
      <c r="C55" s="130">
        <v>285524234.05689991</v>
      </c>
      <c r="D55" s="130">
        <v>9587461.0123000015</v>
      </c>
      <c r="E55" s="130">
        <v>215510157.57689998</v>
      </c>
      <c r="F55" s="130">
        <v>64355057</v>
      </c>
      <c r="G55" s="130">
        <f t="shared" si="6"/>
        <v>289452675.58920002</v>
      </c>
      <c r="H55" s="130">
        <v>143492</v>
      </c>
      <c r="I55" s="130">
        <v>41500980</v>
      </c>
      <c r="J55" s="130">
        <v>13032047</v>
      </c>
      <c r="K55" s="130">
        <f t="shared" si="5"/>
        <v>54676519</v>
      </c>
      <c r="L55" s="131">
        <f t="shared" si="2"/>
        <v>0.18889622937049153</v>
      </c>
    </row>
    <row r="56" spans="1:12" x14ac:dyDescent="0.35">
      <c r="A56" s="132"/>
      <c r="B56" s="129" t="s">
        <v>514</v>
      </c>
      <c r="C56" s="130">
        <v>635402069.58899987</v>
      </c>
      <c r="D56" s="130">
        <v>23361279.756599993</v>
      </c>
      <c r="E56" s="130">
        <v>461566057.324</v>
      </c>
      <c r="F56" s="130">
        <v>163043436</v>
      </c>
      <c r="G56" s="130">
        <f t="shared" si="6"/>
        <v>647970773.08060002</v>
      </c>
      <c r="H56" s="130">
        <v>1816156</v>
      </c>
      <c r="I56" s="130">
        <v>107638767</v>
      </c>
      <c r="J56" s="130">
        <v>39057889</v>
      </c>
      <c r="K56" s="130">
        <f t="shared" si="5"/>
        <v>148512812</v>
      </c>
      <c r="L56" s="131">
        <f t="shared" si="2"/>
        <v>0.2291967757958224</v>
      </c>
    </row>
    <row r="57" spans="1:12" x14ac:dyDescent="0.35">
      <c r="A57" s="132"/>
      <c r="B57" s="129" t="s">
        <v>515</v>
      </c>
      <c r="C57" s="130">
        <v>191507103.9876</v>
      </c>
      <c r="D57" s="130">
        <v>63366132.312899984</v>
      </c>
      <c r="E57" s="130">
        <v>130642978.45760001</v>
      </c>
      <c r="F57" s="130">
        <v>34938568</v>
      </c>
      <c r="G57" s="130">
        <f t="shared" si="6"/>
        <v>228947678.7705</v>
      </c>
      <c r="H57" s="130">
        <v>2535580</v>
      </c>
      <c r="I57" s="130">
        <v>14998510</v>
      </c>
      <c r="J57" s="130">
        <v>3910432</v>
      </c>
      <c r="K57" s="130">
        <f t="shared" si="5"/>
        <v>21444522</v>
      </c>
      <c r="L57" s="131">
        <f t="shared" si="2"/>
        <v>9.3665601307520815E-2</v>
      </c>
    </row>
    <row r="58" spans="1:12" x14ac:dyDescent="0.35">
      <c r="A58" s="132"/>
      <c r="B58" s="129" t="s">
        <v>516</v>
      </c>
      <c r="C58" s="130">
        <v>55127558</v>
      </c>
      <c r="D58" s="130">
        <v>838100.58</v>
      </c>
      <c r="E58" s="130">
        <v>38693266</v>
      </c>
      <c r="F58" s="130">
        <v>17937185</v>
      </c>
      <c r="G58" s="130">
        <f t="shared" si="6"/>
        <v>57468551.579999998</v>
      </c>
      <c r="H58" s="130">
        <v>0</v>
      </c>
      <c r="I58" s="130">
        <v>2391447</v>
      </c>
      <c r="J58" s="130">
        <v>3021796</v>
      </c>
      <c r="K58" s="130">
        <f t="shared" si="5"/>
        <v>5413243</v>
      </c>
      <c r="L58" s="131">
        <f t="shared" si="2"/>
        <v>9.4194874434314041E-2</v>
      </c>
    </row>
    <row r="59" spans="1:12" x14ac:dyDescent="0.35">
      <c r="A59" s="132"/>
      <c r="B59" s="129" t="s">
        <v>517</v>
      </c>
      <c r="C59" s="130">
        <v>1045436901.2814</v>
      </c>
      <c r="D59" s="130">
        <v>126612555.8823</v>
      </c>
      <c r="E59" s="130">
        <v>763470494.30140007</v>
      </c>
      <c r="F59" s="130">
        <v>304240947</v>
      </c>
      <c r="G59" s="130">
        <f t="shared" si="6"/>
        <v>1194323997.1837001</v>
      </c>
      <c r="H59" s="130">
        <v>11339496</v>
      </c>
      <c r="I59" s="130">
        <v>132409339</v>
      </c>
      <c r="J59" s="130">
        <v>64182966</v>
      </c>
      <c r="K59" s="130">
        <f t="shared" si="5"/>
        <v>207931801</v>
      </c>
      <c r="L59" s="131">
        <f t="shared" si="2"/>
        <v>0.1740999942145664</v>
      </c>
    </row>
    <row r="60" spans="1:12" x14ac:dyDescent="0.35">
      <c r="A60" s="132"/>
      <c r="B60" s="129" t="s">
        <v>518</v>
      </c>
      <c r="C60" s="130">
        <v>372598798.19999999</v>
      </c>
      <c r="D60" s="130">
        <v>7552963.7000000002</v>
      </c>
      <c r="E60" s="130">
        <v>201014076.5</v>
      </c>
      <c r="F60" s="130">
        <v>164829387</v>
      </c>
      <c r="G60" s="130">
        <f t="shared" si="6"/>
        <v>373396427.19999999</v>
      </c>
      <c r="H60" s="130">
        <v>572748</v>
      </c>
      <c r="I60" s="130">
        <v>36397608</v>
      </c>
      <c r="J60" s="130">
        <v>26100729</v>
      </c>
      <c r="K60" s="130">
        <f t="shared" si="5"/>
        <v>63071085</v>
      </c>
      <c r="L60" s="131">
        <f t="shared" si="2"/>
        <v>0.16891185990437352</v>
      </c>
    </row>
    <row r="61" spans="1:12" x14ac:dyDescent="0.35">
      <c r="A61" s="132"/>
      <c r="B61" s="129" t="s">
        <v>519</v>
      </c>
      <c r="C61" s="130">
        <v>255719150.09999999</v>
      </c>
      <c r="D61" s="130">
        <v>10112009.0318</v>
      </c>
      <c r="E61" s="130">
        <v>173800462.59999999</v>
      </c>
      <c r="F61" s="130">
        <v>73654246</v>
      </c>
      <c r="G61" s="130">
        <f t="shared" si="6"/>
        <v>257566717.6318</v>
      </c>
      <c r="H61" s="130">
        <v>105073</v>
      </c>
      <c r="I61" s="130">
        <v>23424163</v>
      </c>
      <c r="J61" s="130">
        <v>10918758</v>
      </c>
      <c r="K61" s="130">
        <f t="shared" si="5"/>
        <v>34447994</v>
      </c>
      <c r="L61" s="131">
        <f t="shared" si="2"/>
        <v>0.13374396473555458</v>
      </c>
    </row>
    <row r="62" spans="1:12" x14ac:dyDescent="0.35">
      <c r="A62" s="132"/>
      <c r="B62" s="129" t="s">
        <v>520</v>
      </c>
      <c r="C62" s="130">
        <v>643359863.6279</v>
      </c>
      <c r="D62" s="130">
        <v>222003634.5404</v>
      </c>
      <c r="E62" s="130">
        <v>580963062.95290005</v>
      </c>
      <c r="F62" s="130">
        <v>83651134</v>
      </c>
      <c r="G62" s="130">
        <f t="shared" si="6"/>
        <v>886617831.49330008</v>
      </c>
      <c r="H62" s="130">
        <v>60985872</v>
      </c>
      <c r="I62" s="130">
        <v>83816510</v>
      </c>
      <c r="J62" s="130">
        <v>12290374</v>
      </c>
      <c r="K62" s="130">
        <f t="shared" si="5"/>
        <v>157092756</v>
      </c>
      <c r="L62" s="131">
        <f t="shared" si="2"/>
        <v>0.17718203990485284</v>
      </c>
    </row>
    <row r="63" spans="1:12" x14ac:dyDescent="0.35">
      <c r="A63" s="132"/>
      <c r="B63" s="129" t="s">
        <v>521</v>
      </c>
      <c r="C63" s="130">
        <v>3593619704.5876002</v>
      </c>
      <c r="D63" s="130">
        <v>2372905935.9365997</v>
      </c>
      <c r="E63" s="130">
        <v>1186191489.5876</v>
      </c>
      <c r="F63" s="130">
        <v>338412747</v>
      </c>
      <c r="G63" s="130">
        <f t="shared" si="6"/>
        <v>3897510172.5241995</v>
      </c>
      <c r="H63" s="130">
        <v>356843934</v>
      </c>
      <c r="I63" s="130">
        <v>116435116</v>
      </c>
      <c r="J63" s="130">
        <v>19266930</v>
      </c>
      <c r="K63" s="130">
        <f t="shared" si="5"/>
        <v>492545980</v>
      </c>
      <c r="L63" s="131">
        <f t="shared" si="2"/>
        <v>0.12637452070612698</v>
      </c>
    </row>
    <row r="64" spans="1:12" x14ac:dyDescent="0.35">
      <c r="A64" s="132"/>
      <c r="B64" s="129" t="s">
        <v>522</v>
      </c>
      <c r="C64" s="130">
        <v>1822142705.2</v>
      </c>
      <c r="D64" s="130">
        <v>788833144.26559997</v>
      </c>
      <c r="E64" s="130">
        <v>5067119869.4204998</v>
      </c>
      <c r="F64" s="130">
        <v>22781145</v>
      </c>
      <c r="G64" s="130">
        <f t="shared" si="6"/>
        <v>5878734158.6861</v>
      </c>
      <c r="H64" s="130">
        <v>107179111</v>
      </c>
      <c r="I64" s="130">
        <v>131318453</v>
      </c>
      <c r="J64" s="130">
        <v>0</v>
      </c>
      <c r="K64" s="130">
        <f t="shared" si="5"/>
        <v>238497564</v>
      </c>
      <c r="L64" s="131">
        <f t="shared" si="2"/>
        <v>4.0569543980417774E-2</v>
      </c>
    </row>
    <row r="65" spans="1:12" x14ac:dyDescent="0.35">
      <c r="A65" s="132"/>
      <c r="B65" s="129" t="s">
        <v>523</v>
      </c>
      <c r="C65" s="130">
        <v>7603921</v>
      </c>
      <c r="D65" s="130">
        <v>1200000</v>
      </c>
      <c r="E65" s="130">
        <v>4044652</v>
      </c>
      <c r="F65" s="130">
        <v>8694510</v>
      </c>
      <c r="G65" s="130">
        <f t="shared" si="6"/>
        <v>13939162</v>
      </c>
      <c r="H65" s="130">
        <v>0</v>
      </c>
      <c r="I65" s="130">
        <v>0</v>
      </c>
      <c r="J65" s="130">
        <v>0</v>
      </c>
      <c r="K65" s="130">
        <f t="shared" si="5"/>
        <v>0</v>
      </c>
      <c r="L65" s="131">
        <f t="shared" si="2"/>
        <v>0</v>
      </c>
    </row>
    <row r="66" spans="1:12" x14ac:dyDescent="0.35">
      <c r="A66" s="132"/>
      <c r="B66" s="129" t="s">
        <v>524</v>
      </c>
      <c r="C66" s="130">
        <v>56000000</v>
      </c>
      <c r="D66" s="130"/>
      <c r="E66" s="130"/>
      <c r="F66" s="130">
        <v>56000000</v>
      </c>
      <c r="G66" s="130">
        <f t="shared" si="6"/>
        <v>56000000</v>
      </c>
      <c r="H66" s="130"/>
      <c r="I66" s="130"/>
      <c r="J66" s="130">
        <v>18445636</v>
      </c>
      <c r="K66" s="130">
        <f t="shared" si="5"/>
        <v>18445636</v>
      </c>
      <c r="L66" s="131">
        <f t="shared" si="2"/>
        <v>0.32938635714285713</v>
      </c>
    </row>
    <row r="67" spans="1:12" x14ac:dyDescent="0.35">
      <c r="A67" s="132"/>
      <c r="B67" s="129" t="s">
        <v>525</v>
      </c>
      <c r="C67" s="130">
        <v>39492005</v>
      </c>
      <c r="D67" s="130">
        <v>350000</v>
      </c>
      <c r="E67" s="130">
        <v>35022023</v>
      </c>
      <c r="F67" s="130">
        <v>2200000</v>
      </c>
      <c r="G67" s="130">
        <f t="shared" si="6"/>
        <v>37572023</v>
      </c>
      <c r="H67" s="130">
        <v>0</v>
      </c>
      <c r="I67" s="130">
        <v>103460</v>
      </c>
      <c r="J67" s="130">
        <v>100000</v>
      </c>
      <c r="K67" s="130">
        <f t="shared" si="5"/>
        <v>203460</v>
      </c>
      <c r="L67" s="131">
        <f t="shared" si="2"/>
        <v>5.4151994956460024E-3</v>
      </c>
    </row>
    <row r="68" spans="1:12" x14ac:dyDescent="0.35">
      <c r="A68" s="132"/>
      <c r="B68" s="129" t="s">
        <v>526</v>
      </c>
      <c r="C68" s="130">
        <v>13177839</v>
      </c>
      <c r="D68" s="130">
        <v>3133399</v>
      </c>
      <c r="E68" s="130">
        <v>11575356</v>
      </c>
      <c r="F68" s="130">
        <v>1628938</v>
      </c>
      <c r="G68" s="130">
        <f t="shared" si="6"/>
        <v>16337693</v>
      </c>
      <c r="H68" s="130">
        <v>150850</v>
      </c>
      <c r="I68" s="130">
        <v>1033311</v>
      </c>
      <c r="J68" s="130">
        <v>0</v>
      </c>
      <c r="K68" s="130">
        <f t="shared" si="5"/>
        <v>1184161</v>
      </c>
      <c r="L68" s="131">
        <f t="shared" si="2"/>
        <v>7.2480306736085687E-2</v>
      </c>
    </row>
    <row r="69" spans="1:12" x14ac:dyDescent="0.35">
      <c r="A69" s="133"/>
      <c r="B69" s="129" t="s">
        <v>527</v>
      </c>
      <c r="C69" s="130">
        <v>1403565834.5721002</v>
      </c>
      <c r="D69" s="130">
        <v>324567452.71609998</v>
      </c>
      <c r="E69" s="130">
        <v>1131543911.1121001</v>
      </c>
      <c r="F69" s="130">
        <v>94136734</v>
      </c>
      <c r="G69" s="130">
        <f t="shared" si="6"/>
        <v>1550248097.8282001</v>
      </c>
      <c r="H69" s="130">
        <v>81305438</v>
      </c>
      <c r="I69" s="130">
        <v>182771159</v>
      </c>
      <c r="J69" s="130">
        <v>22511745</v>
      </c>
      <c r="K69" s="130">
        <f t="shared" si="5"/>
        <v>286588342</v>
      </c>
      <c r="L69" s="131">
        <f t="shared" si="2"/>
        <v>0.18486611427002697</v>
      </c>
    </row>
    <row r="70" spans="1:12" ht="14.25" customHeight="1" x14ac:dyDescent="0.35">
      <c r="A70" s="260" t="s">
        <v>528</v>
      </c>
      <c r="B70" s="261"/>
      <c r="C70" s="136">
        <f>SUM(C34:C69)</f>
        <v>16959848781.538902</v>
      </c>
      <c r="D70" s="136">
        <f t="shared" ref="D70:F70" si="7">SUM(D34:D69)</f>
        <v>4402699079.5830994</v>
      </c>
      <c r="E70" s="136">
        <f t="shared" si="7"/>
        <v>15187902454.394402</v>
      </c>
      <c r="F70" s="136">
        <f t="shared" si="7"/>
        <v>2353202898</v>
      </c>
      <c r="G70" s="136">
        <f>SUM(G34:G69)</f>
        <v>21943804431.977501</v>
      </c>
      <c r="H70" s="136">
        <f>SUM(H34:H69)</f>
        <v>667052619</v>
      </c>
      <c r="I70" s="136">
        <f t="shared" ref="I70:K70" si="8">SUM(I34:I69)</f>
        <v>1584212259</v>
      </c>
      <c r="J70" s="136">
        <f t="shared" si="8"/>
        <v>404144316</v>
      </c>
      <c r="K70" s="136">
        <f t="shared" si="8"/>
        <v>2655409194</v>
      </c>
      <c r="L70" s="208">
        <f t="shared" si="2"/>
        <v>0.1210095178450651</v>
      </c>
    </row>
    <row r="71" spans="1:12" ht="17.25" customHeight="1" x14ac:dyDescent="0.35">
      <c r="A71" s="128" t="s">
        <v>529</v>
      </c>
      <c r="B71" s="129" t="s">
        <v>530</v>
      </c>
      <c r="C71" s="130">
        <v>2313460000</v>
      </c>
      <c r="D71" s="130"/>
      <c r="E71" s="130"/>
      <c r="F71" s="130">
        <v>2313460000</v>
      </c>
      <c r="G71" s="130">
        <f>+D71+E71+F71</f>
        <v>2313460000</v>
      </c>
      <c r="H71" s="130"/>
      <c r="I71" s="130"/>
      <c r="J71" s="130">
        <v>533708054</v>
      </c>
      <c r="K71" s="130">
        <f>+H71+I71+J71</f>
        <v>533708054</v>
      </c>
      <c r="L71" s="131">
        <f t="shared" si="2"/>
        <v>0.23069690161057463</v>
      </c>
    </row>
    <row r="72" spans="1:12" x14ac:dyDescent="0.35">
      <c r="A72" s="132"/>
      <c r="B72" s="129" t="s">
        <v>531</v>
      </c>
      <c r="C72" s="130">
        <v>3827000000</v>
      </c>
      <c r="D72" s="130"/>
      <c r="E72" s="130">
        <v>1000000</v>
      </c>
      <c r="F72" s="130">
        <v>3826000000</v>
      </c>
      <c r="G72" s="130">
        <f t="shared" ref="G72:G73" si="9">+D72+E72+F72</f>
        <v>3827000000</v>
      </c>
      <c r="H72" s="130"/>
      <c r="I72" s="130">
        <v>0</v>
      </c>
      <c r="J72" s="130">
        <v>717196798</v>
      </c>
      <c r="K72" s="130">
        <f>+H72+I72+J72</f>
        <v>717196798</v>
      </c>
      <c r="L72" s="131">
        <f t="shared" ref="L72:L135" si="10">+K72/G72</f>
        <v>0.18740444159916383</v>
      </c>
    </row>
    <row r="73" spans="1:12" x14ac:dyDescent="0.35">
      <c r="A73" s="132"/>
      <c r="B73" s="129" t="s">
        <v>532</v>
      </c>
      <c r="C73" s="130">
        <v>97810541</v>
      </c>
      <c r="D73" s="130"/>
      <c r="E73" s="130">
        <v>1810541</v>
      </c>
      <c r="F73" s="130">
        <v>96000000</v>
      </c>
      <c r="G73" s="130">
        <f t="shared" si="9"/>
        <v>97810541</v>
      </c>
      <c r="H73" s="130"/>
      <c r="I73" s="130">
        <v>0</v>
      </c>
      <c r="J73" s="130">
        <v>4698328</v>
      </c>
      <c r="K73" s="130">
        <f>+H73+I73+J73</f>
        <v>4698328</v>
      </c>
      <c r="L73" s="131">
        <f t="shared" si="10"/>
        <v>4.8034986331381195E-2</v>
      </c>
    </row>
    <row r="74" spans="1:12" ht="15.75" customHeight="1" x14ac:dyDescent="0.35">
      <c r="A74" s="134" t="s">
        <v>533</v>
      </c>
      <c r="B74" s="135"/>
      <c r="C74" s="136">
        <f>SUM(C71:C73)</f>
        <v>6238270541</v>
      </c>
      <c r="D74" s="136">
        <f t="shared" ref="D74:F74" si="11">SUM(D71:D73)</f>
        <v>0</v>
      </c>
      <c r="E74" s="136">
        <f t="shared" si="11"/>
        <v>2810541</v>
      </c>
      <c r="F74" s="136">
        <f t="shared" si="11"/>
        <v>6235460000</v>
      </c>
      <c r="G74" s="136">
        <f>SUM(G71:G73)</f>
        <v>6238270541</v>
      </c>
      <c r="H74" s="136">
        <f>SUM(H71:H73)</f>
        <v>0</v>
      </c>
      <c r="I74" s="136">
        <f t="shared" ref="I74:K74" si="12">SUM(I71:I73)</f>
        <v>0</v>
      </c>
      <c r="J74" s="136">
        <f t="shared" si="12"/>
        <v>1255603180</v>
      </c>
      <c r="K74" s="136">
        <f t="shared" si="12"/>
        <v>1255603180</v>
      </c>
      <c r="L74" s="208">
        <f t="shared" si="10"/>
        <v>0.2012742428767326</v>
      </c>
    </row>
    <row r="75" spans="1:12" x14ac:dyDescent="0.35">
      <c r="A75" s="138" t="s">
        <v>534</v>
      </c>
      <c r="B75" s="129" t="s">
        <v>535</v>
      </c>
      <c r="C75" s="130">
        <v>941895509</v>
      </c>
      <c r="D75" s="130"/>
      <c r="E75" s="130">
        <v>739895509</v>
      </c>
      <c r="F75" s="130">
        <v>202000000</v>
      </c>
      <c r="G75" s="130">
        <f>+D75+E75+F75</f>
        <v>941895509</v>
      </c>
      <c r="H75" s="130"/>
      <c r="I75" s="130">
        <v>206796963</v>
      </c>
      <c r="J75" s="130">
        <v>49670966</v>
      </c>
      <c r="K75" s="130">
        <f>+H75+I75+J75</f>
        <v>256467929</v>
      </c>
      <c r="L75" s="131">
        <f t="shared" si="10"/>
        <v>0.27228915155598221</v>
      </c>
    </row>
    <row r="76" spans="1:12" x14ac:dyDescent="0.35">
      <c r="A76" s="139"/>
      <c r="B76" s="129" t="s">
        <v>536</v>
      </c>
      <c r="C76" s="130">
        <v>927749000</v>
      </c>
      <c r="D76" s="130">
        <v>0</v>
      </c>
      <c r="E76" s="130">
        <v>937249000</v>
      </c>
      <c r="F76" s="130"/>
      <c r="G76" s="130">
        <f t="shared" ref="G76:G77" si="13">+D76+E76+F76</f>
        <v>937249000</v>
      </c>
      <c r="H76" s="130">
        <v>0</v>
      </c>
      <c r="I76" s="130">
        <v>221621853</v>
      </c>
      <c r="J76" s="130"/>
      <c r="K76" s="130">
        <f>+H76+I76+J76</f>
        <v>221621853</v>
      </c>
      <c r="L76" s="131">
        <f t="shared" si="10"/>
        <v>0.2364599514109911</v>
      </c>
    </row>
    <row r="77" spans="1:12" x14ac:dyDescent="0.35">
      <c r="A77" s="139"/>
      <c r="B77" s="129" t="s">
        <v>537</v>
      </c>
      <c r="C77" s="130">
        <v>0</v>
      </c>
      <c r="D77" s="130"/>
      <c r="E77" s="130">
        <v>2205300</v>
      </c>
      <c r="F77" s="130"/>
      <c r="G77" s="130">
        <f t="shared" si="13"/>
        <v>2205300</v>
      </c>
      <c r="H77" s="130"/>
      <c r="I77" s="130">
        <v>0</v>
      </c>
      <c r="J77" s="130"/>
      <c r="K77" s="130"/>
      <c r="L77" s="131">
        <f t="shared" si="10"/>
        <v>0</v>
      </c>
    </row>
    <row r="78" spans="1:12" x14ac:dyDescent="0.35">
      <c r="A78" s="134" t="s">
        <v>538</v>
      </c>
      <c r="B78" s="135"/>
      <c r="C78" s="136">
        <f>SUM(C75:C77)</f>
        <v>1869644509</v>
      </c>
      <c r="D78" s="136">
        <f t="shared" ref="D78:F78" si="14">SUM(D75:D77)</f>
        <v>0</v>
      </c>
      <c r="E78" s="136">
        <f t="shared" si="14"/>
        <v>1679349809</v>
      </c>
      <c r="F78" s="136">
        <f t="shared" si="14"/>
        <v>202000000</v>
      </c>
      <c r="G78" s="136">
        <f>SUM(G75:G77)</f>
        <v>1881349809</v>
      </c>
      <c r="H78" s="136">
        <f>SUM(H75:H77)</f>
        <v>0</v>
      </c>
      <c r="I78" s="136">
        <f t="shared" ref="I78:K78" si="15">SUM(I75:I77)</f>
        <v>428418816</v>
      </c>
      <c r="J78" s="136">
        <f t="shared" si="15"/>
        <v>49670966</v>
      </c>
      <c r="K78" s="136">
        <f t="shared" si="15"/>
        <v>478089782</v>
      </c>
      <c r="L78" s="208">
        <f t="shared" si="10"/>
        <v>0.25412062111624029</v>
      </c>
    </row>
    <row r="79" spans="1:12" x14ac:dyDescent="0.35">
      <c r="A79" s="128" t="s">
        <v>539</v>
      </c>
      <c r="B79" s="140" t="s">
        <v>540</v>
      </c>
      <c r="C79" s="130">
        <v>9426560</v>
      </c>
      <c r="D79" s="130">
        <v>0</v>
      </c>
      <c r="E79" s="130">
        <v>10941485</v>
      </c>
      <c r="F79" s="130"/>
      <c r="G79" s="130">
        <f>+D79+E79+F79</f>
        <v>10941485</v>
      </c>
      <c r="H79" s="130">
        <v>0</v>
      </c>
      <c r="I79" s="130">
        <v>0</v>
      </c>
      <c r="J79" s="130"/>
      <c r="K79" s="130">
        <f t="shared" ref="K79:K91" si="16">+H79+I79+J79</f>
        <v>0</v>
      </c>
      <c r="L79" s="131">
        <f t="shared" si="10"/>
        <v>0</v>
      </c>
    </row>
    <row r="80" spans="1:12" x14ac:dyDescent="0.35">
      <c r="A80" s="132"/>
      <c r="B80" s="140" t="s">
        <v>541</v>
      </c>
      <c r="C80" s="130">
        <v>566261950</v>
      </c>
      <c r="D80" s="130">
        <v>215302253</v>
      </c>
      <c r="E80" s="130">
        <v>335282453</v>
      </c>
      <c r="F80" s="130">
        <v>2182056</v>
      </c>
      <c r="G80" s="130">
        <f t="shared" ref="G80:G91" si="17">+D80+E80+F80</f>
        <v>552766762</v>
      </c>
      <c r="H80" s="130">
        <v>29606845</v>
      </c>
      <c r="I80" s="130">
        <v>9307626</v>
      </c>
      <c r="J80" s="130">
        <v>0</v>
      </c>
      <c r="K80" s="130">
        <f t="shared" si="16"/>
        <v>38914471</v>
      </c>
      <c r="L80" s="131">
        <f t="shared" si="10"/>
        <v>7.0399440912838382E-2</v>
      </c>
    </row>
    <row r="81" spans="1:12" x14ac:dyDescent="0.35">
      <c r="A81" s="132"/>
      <c r="B81" s="140" t="s">
        <v>542</v>
      </c>
      <c r="C81" s="130">
        <v>27122063</v>
      </c>
      <c r="D81" s="130"/>
      <c r="E81" s="130">
        <v>27174000</v>
      </c>
      <c r="F81" s="130">
        <v>0</v>
      </c>
      <c r="G81" s="130">
        <f t="shared" si="17"/>
        <v>27174000</v>
      </c>
      <c r="H81" s="130"/>
      <c r="I81" s="130">
        <v>0</v>
      </c>
      <c r="J81" s="130">
        <v>0</v>
      </c>
      <c r="K81" s="130">
        <f t="shared" si="16"/>
        <v>0</v>
      </c>
      <c r="L81" s="131">
        <f t="shared" si="10"/>
        <v>0</v>
      </c>
    </row>
    <row r="82" spans="1:12" x14ac:dyDescent="0.35">
      <c r="A82" s="132"/>
      <c r="B82" s="140" t="s">
        <v>543</v>
      </c>
      <c r="C82" s="130">
        <v>218408496</v>
      </c>
      <c r="D82" s="130"/>
      <c r="E82" s="130">
        <v>24282371</v>
      </c>
      <c r="F82" s="130">
        <v>190566125</v>
      </c>
      <c r="G82" s="130">
        <f t="shared" si="17"/>
        <v>214848496</v>
      </c>
      <c r="H82" s="130"/>
      <c r="I82" s="130">
        <v>9630163</v>
      </c>
      <c r="J82" s="130">
        <v>45941011</v>
      </c>
      <c r="K82" s="130">
        <f t="shared" si="16"/>
        <v>55571174</v>
      </c>
      <c r="L82" s="131">
        <f t="shared" si="10"/>
        <v>0.25865284158191176</v>
      </c>
    </row>
    <row r="83" spans="1:12" x14ac:dyDescent="0.35">
      <c r="A83" s="132"/>
      <c r="B83" s="140" t="s">
        <v>544</v>
      </c>
      <c r="C83" s="130">
        <v>253482608</v>
      </c>
      <c r="D83" s="130"/>
      <c r="E83" s="130">
        <v>3482608</v>
      </c>
      <c r="F83" s="130">
        <v>250000000</v>
      </c>
      <c r="G83" s="130">
        <f t="shared" si="17"/>
        <v>253482608</v>
      </c>
      <c r="H83" s="130"/>
      <c r="I83" s="130">
        <v>394392</v>
      </c>
      <c r="J83" s="130">
        <v>0</v>
      </c>
      <c r="K83" s="130">
        <f t="shared" si="16"/>
        <v>394392</v>
      </c>
      <c r="L83" s="131">
        <f t="shared" si="10"/>
        <v>1.5558937282198074E-3</v>
      </c>
    </row>
    <row r="84" spans="1:12" x14ac:dyDescent="0.35">
      <c r="A84" s="132"/>
      <c r="B84" s="140" t="s">
        <v>545</v>
      </c>
      <c r="C84" s="130">
        <v>882120</v>
      </c>
      <c r="D84" s="130"/>
      <c r="E84" s="130">
        <v>4700870</v>
      </c>
      <c r="F84" s="130"/>
      <c r="G84" s="130">
        <f t="shared" si="17"/>
        <v>4700870</v>
      </c>
      <c r="H84" s="130"/>
      <c r="I84" s="130">
        <v>0</v>
      </c>
      <c r="J84" s="130"/>
      <c r="K84" s="130">
        <f t="shared" si="16"/>
        <v>0</v>
      </c>
      <c r="L84" s="131">
        <f t="shared" si="10"/>
        <v>0</v>
      </c>
    </row>
    <row r="85" spans="1:12" x14ac:dyDescent="0.35">
      <c r="A85" s="132"/>
      <c r="B85" s="140" t="s">
        <v>546</v>
      </c>
      <c r="C85" s="130">
        <v>4954447918</v>
      </c>
      <c r="D85" s="130">
        <v>15000000</v>
      </c>
      <c r="E85" s="130">
        <v>4913993143</v>
      </c>
      <c r="F85" s="130"/>
      <c r="G85" s="130">
        <f t="shared" si="17"/>
        <v>4928993143</v>
      </c>
      <c r="H85" s="130">
        <v>0</v>
      </c>
      <c r="I85" s="130">
        <v>1180537189</v>
      </c>
      <c r="J85" s="130"/>
      <c r="K85" s="130">
        <f t="shared" si="16"/>
        <v>1180537189</v>
      </c>
      <c r="L85" s="131">
        <f t="shared" si="10"/>
        <v>0.23950879109591813</v>
      </c>
    </row>
    <row r="86" spans="1:12" x14ac:dyDescent="0.35">
      <c r="A86" s="132"/>
      <c r="B86" s="140" t="s">
        <v>547</v>
      </c>
      <c r="C86" s="130">
        <v>2538515</v>
      </c>
      <c r="D86" s="130"/>
      <c r="E86" s="130">
        <v>2538515</v>
      </c>
      <c r="F86" s="130"/>
      <c r="G86" s="130">
        <f t="shared" si="17"/>
        <v>2538515</v>
      </c>
      <c r="H86" s="130"/>
      <c r="I86" s="130">
        <v>0</v>
      </c>
      <c r="J86" s="130"/>
      <c r="K86" s="130">
        <f t="shared" si="16"/>
        <v>0</v>
      </c>
      <c r="L86" s="131">
        <f t="shared" si="10"/>
        <v>0</v>
      </c>
    </row>
    <row r="87" spans="1:12" x14ac:dyDescent="0.35">
      <c r="A87" s="132"/>
      <c r="B87" s="140" t="s">
        <v>548</v>
      </c>
      <c r="C87" s="130">
        <v>1190773631</v>
      </c>
      <c r="D87" s="130">
        <v>26500000</v>
      </c>
      <c r="E87" s="130">
        <v>705583510</v>
      </c>
      <c r="F87" s="130">
        <v>216265407</v>
      </c>
      <c r="G87" s="130">
        <f t="shared" si="17"/>
        <v>948348917</v>
      </c>
      <c r="H87" s="130">
        <v>0</v>
      </c>
      <c r="I87" s="130">
        <v>106834210</v>
      </c>
      <c r="J87" s="130">
        <v>49665754</v>
      </c>
      <c r="K87" s="130">
        <f t="shared" si="16"/>
        <v>156499964</v>
      </c>
      <c r="L87" s="131">
        <f t="shared" si="10"/>
        <v>0.16502361229564202</v>
      </c>
    </row>
    <row r="88" spans="1:12" x14ac:dyDescent="0.35">
      <c r="A88" s="132"/>
      <c r="B88" s="140" t="s">
        <v>549</v>
      </c>
      <c r="C88" s="130">
        <v>0</v>
      </c>
      <c r="D88" s="130"/>
      <c r="E88" s="130">
        <v>911191</v>
      </c>
      <c r="F88" s="130"/>
      <c r="G88" s="130">
        <f t="shared" si="17"/>
        <v>911191</v>
      </c>
      <c r="H88" s="130"/>
      <c r="I88" s="130">
        <v>294794</v>
      </c>
      <c r="J88" s="130"/>
      <c r="K88" s="130">
        <f t="shared" si="16"/>
        <v>294794</v>
      </c>
      <c r="L88" s="131">
        <f t="shared" si="10"/>
        <v>0.32352602253534113</v>
      </c>
    </row>
    <row r="89" spans="1:12" x14ac:dyDescent="0.35">
      <c r="A89" s="132"/>
      <c r="B89" s="140" t="s">
        <v>550</v>
      </c>
      <c r="C89" s="130">
        <v>525384312</v>
      </c>
      <c r="D89" s="130">
        <v>525384312</v>
      </c>
      <c r="E89" s="130"/>
      <c r="F89" s="130"/>
      <c r="G89" s="130">
        <f t="shared" si="17"/>
        <v>525384312</v>
      </c>
      <c r="H89" s="130">
        <v>47212438</v>
      </c>
      <c r="I89" s="130"/>
      <c r="J89" s="130"/>
      <c r="K89" s="130">
        <f t="shared" si="16"/>
        <v>47212438</v>
      </c>
      <c r="L89" s="131">
        <f t="shared" si="10"/>
        <v>8.9862671803569188E-2</v>
      </c>
    </row>
    <row r="90" spans="1:12" x14ac:dyDescent="0.35">
      <c r="A90" s="132"/>
      <c r="B90" s="140" t="s">
        <v>551</v>
      </c>
      <c r="C90" s="130">
        <v>1749174</v>
      </c>
      <c r="D90" s="130">
        <v>0</v>
      </c>
      <c r="E90" s="130">
        <v>240000</v>
      </c>
      <c r="F90" s="130"/>
      <c r="G90" s="130">
        <f t="shared" si="17"/>
        <v>240000</v>
      </c>
      <c r="H90" s="130">
        <v>0</v>
      </c>
      <c r="I90" s="130">
        <v>0</v>
      </c>
      <c r="J90" s="130"/>
      <c r="K90" s="130">
        <f t="shared" si="16"/>
        <v>0</v>
      </c>
      <c r="L90" s="131">
        <f t="shared" si="10"/>
        <v>0</v>
      </c>
    </row>
    <row r="91" spans="1:12" x14ac:dyDescent="0.35">
      <c r="A91" s="133"/>
      <c r="B91" s="135" t="s">
        <v>552</v>
      </c>
      <c r="C91" s="130">
        <v>116923935</v>
      </c>
      <c r="D91" s="130"/>
      <c r="E91" s="130">
        <v>114923935</v>
      </c>
      <c r="F91" s="130">
        <v>2000000</v>
      </c>
      <c r="G91" s="130">
        <f t="shared" si="17"/>
        <v>116923935</v>
      </c>
      <c r="H91" s="130"/>
      <c r="I91" s="130">
        <v>10181537</v>
      </c>
      <c r="J91" s="130">
        <v>0</v>
      </c>
      <c r="K91" s="130">
        <f t="shared" si="16"/>
        <v>10181537</v>
      </c>
      <c r="L91" s="131">
        <f t="shared" si="10"/>
        <v>8.7078295816848797E-2</v>
      </c>
    </row>
    <row r="92" spans="1:12" x14ac:dyDescent="0.35">
      <c r="A92" s="134" t="s">
        <v>553</v>
      </c>
      <c r="B92" s="135"/>
      <c r="C92" s="136">
        <f>SUM(C79:C91)</f>
        <v>7867401282</v>
      </c>
      <c r="D92" s="136">
        <f t="shared" ref="D92:F92" si="18">SUM(D79:D91)</f>
        <v>782186565</v>
      </c>
      <c r="E92" s="136">
        <f t="shared" si="18"/>
        <v>6144054081</v>
      </c>
      <c r="F92" s="136">
        <f t="shared" si="18"/>
        <v>661013588</v>
      </c>
      <c r="G92" s="136">
        <f>SUM(G79:G91)</f>
        <v>7587254234</v>
      </c>
      <c r="H92" s="136">
        <f>SUM(H79:H91)</f>
        <v>76819283</v>
      </c>
      <c r="I92" s="136">
        <f t="shared" ref="I92:J92" si="19">SUM(I79:I91)</f>
        <v>1317179911</v>
      </c>
      <c r="J92" s="136">
        <f t="shared" si="19"/>
        <v>95606765</v>
      </c>
      <c r="K92" s="136">
        <f>SUM(K79:K91)</f>
        <v>1489605959</v>
      </c>
      <c r="L92" s="208">
        <f t="shared" si="10"/>
        <v>0.19633004418446642</v>
      </c>
    </row>
    <row r="93" spans="1:12" x14ac:dyDescent="0.35">
      <c r="A93" s="128" t="s">
        <v>554</v>
      </c>
      <c r="B93" s="129" t="s">
        <v>555</v>
      </c>
      <c r="C93" s="130">
        <v>6268308892</v>
      </c>
      <c r="D93" s="130"/>
      <c r="E93" s="130">
        <v>5942097628</v>
      </c>
      <c r="F93" s="130"/>
      <c r="G93" s="130">
        <f>+D93+E93+F93</f>
        <v>5942097628</v>
      </c>
      <c r="H93" s="130"/>
      <c r="I93" s="130">
        <v>1532470332</v>
      </c>
      <c r="J93" s="130"/>
      <c r="K93" s="130">
        <f t="shared" ref="K93:K103" si="20">+H93+I93+J93</f>
        <v>1532470332</v>
      </c>
      <c r="L93" s="131">
        <f t="shared" si="10"/>
        <v>0.25790056440318049</v>
      </c>
    </row>
    <row r="94" spans="1:12" x14ac:dyDescent="0.35">
      <c r="A94" s="132"/>
      <c r="B94" s="129" t="s">
        <v>556</v>
      </c>
      <c r="C94" s="130">
        <v>350085197</v>
      </c>
      <c r="D94" s="130"/>
      <c r="E94" s="130">
        <v>350085197</v>
      </c>
      <c r="F94" s="130">
        <v>3734053</v>
      </c>
      <c r="G94" s="130">
        <f t="shared" ref="G94:G103" si="21">+D94+E94+F94</f>
        <v>353819250</v>
      </c>
      <c r="H94" s="130"/>
      <c r="I94" s="130">
        <v>112670159</v>
      </c>
      <c r="J94" s="130">
        <v>0</v>
      </c>
      <c r="K94" s="130">
        <f t="shared" si="20"/>
        <v>112670159</v>
      </c>
      <c r="L94" s="131">
        <f t="shared" si="10"/>
        <v>0.31843987855380962</v>
      </c>
    </row>
    <row r="95" spans="1:12" x14ac:dyDescent="0.35">
      <c r="A95" s="132"/>
      <c r="B95" s="129" t="s">
        <v>557</v>
      </c>
      <c r="C95" s="130">
        <v>2201559357</v>
      </c>
      <c r="D95" s="130"/>
      <c r="E95" s="130">
        <v>2201559357</v>
      </c>
      <c r="F95" s="130"/>
      <c r="G95" s="130">
        <f t="shared" si="21"/>
        <v>2201559357</v>
      </c>
      <c r="H95" s="130"/>
      <c r="I95" s="130">
        <v>543619257</v>
      </c>
      <c r="J95" s="130"/>
      <c r="K95" s="130">
        <f t="shared" si="20"/>
        <v>543619257</v>
      </c>
      <c r="L95" s="131">
        <f t="shared" si="10"/>
        <v>0.24692464242289336</v>
      </c>
    </row>
    <row r="96" spans="1:12" x14ac:dyDescent="0.35">
      <c r="A96" s="132"/>
      <c r="B96" s="129" t="s">
        <v>558</v>
      </c>
      <c r="C96" s="130">
        <v>24288064</v>
      </c>
      <c r="D96" s="130"/>
      <c r="E96" s="130">
        <v>24288064</v>
      </c>
      <c r="F96" s="130"/>
      <c r="G96" s="130">
        <f t="shared" si="21"/>
        <v>24288064</v>
      </c>
      <c r="H96" s="130"/>
      <c r="I96" s="130">
        <v>7473281</v>
      </c>
      <c r="J96" s="130"/>
      <c r="K96" s="130">
        <f t="shared" si="20"/>
        <v>7473281</v>
      </c>
      <c r="L96" s="131">
        <f t="shared" si="10"/>
        <v>0.3076935650367193</v>
      </c>
    </row>
    <row r="97" spans="1:12" s="141" customFormat="1" x14ac:dyDescent="0.35">
      <c r="A97" s="132"/>
      <c r="B97" s="129" t="s">
        <v>559</v>
      </c>
      <c r="C97" s="130">
        <v>3264000</v>
      </c>
      <c r="D97" s="130"/>
      <c r="E97" s="130"/>
      <c r="F97" s="130">
        <v>3264000</v>
      </c>
      <c r="G97" s="130">
        <f t="shared" si="21"/>
        <v>3264000</v>
      </c>
      <c r="H97" s="130"/>
      <c r="I97" s="130"/>
      <c r="J97" s="130">
        <v>816000</v>
      </c>
      <c r="K97" s="130">
        <f t="shared" si="20"/>
        <v>816000</v>
      </c>
      <c r="L97" s="131">
        <f t="shared" si="10"/>
        <v>0.25</v>
      </c>
    </row>
    <row r="98" spans="1:12" s="141" customFormat="1" x14ac:dyDescent="0.35">
      <c r="A98" s="132"/>
      <c r="B98" s="129" t="s">
        <v>560</v>
      </c>
      <c r="C98" s="130">
        <v>90182236</v>
      </c>
      <c r="D98" s="130"/>
      <c r="E98" s="130">
        <v>90182236</v>
      </c>
      <c r="F98" s="130">
        <v>55400986</v>
      </c>
      <c r="G98" s="130">
        <f t="shared" si="21"/>
        <v>145583222</v>
      </c>
      <c r="H98" s="130"/>
      <c r="I98" s="130">
        <v>2839009</v>
      </c>
      <c r="J98" s="130">
        <v>0</v>
      </c>
      <c r="K98" s="130">
        <f t="shared" si="20"/>
        <v>2839009</v>
      </c>
      <c r="L98" s="131">
        <f t="shared" si="10"/>
        <v>1.9500935348168075E-2</v>
      </c>
    </row>
    <row r="99" spans="1:12" x14ac:dyDescent="0.35">
      <c r="A99" s="132"/>
      <c r="B99" s="129" t="s">
        <v>561</v>
      </c>
      <c r="C99" s="130">
        <v>126777446</v>
      </c>
      <c r="D99" s="130"/>
      <c r="E99" s="130">
        <v>126777446</v>
      </c>
      <c r="F99" s="130">
        <v>50985464</v>
      </c>
      <c r="G99" s="130">
        <f t="shared" si="21"/>
        <v>177762910</v>
      </c>
      <c r="H99" s="130"/>
      <c r="I99" s="130">
        <v>45944327</v>
      </c>
      <c r="J99" s="130">
        <v>0</v>
      </c>
      <c r="K99" s="130">
        <f t="shared" si="20"/>
        <v>45944327</v>
      </c>
      <c r="L99" s="131">
        <f t="shared" si="10"/>
        <v>0.25845845457862948</v>
      </c>
    </row>
    <row r="100" spans="1:12" x14ac:dyDescent="0.35">
      <c r="A100" s="132"/>
      <c r="B100" s="129" t="s">
        <v>562</v>
      </c>
      <c r="C100" s="130">
        <v>1697864</v>
      </c>
      <c r="D100" s="130"/>
      <c r="E100" s="130">
        <v>2197864</v>
      </c>
      <c r="F100" s="130"/>
      <c r="G100" s="130">
        <f t="shared" si="21"/>
        <v>2197864</v>
      </c>
      <c r="H100" s="130"/>
      <c r="I100" s="130">
        <v>334030</v>
      </c>
      <c r="J100" s="130"/>
      <c r="K100" s="130">
        <f t="shared" si="20"/>
        <v>334030</v>
      </c>
      <c r="L100" s="131">
        <f t="shared" si="10"/>
        <v>0.15197937633993733</v>
      </c>
    </row>
    <row r="101" spans="1:12" x14ac:dyDescent="0.35">
      <c r="A101" s="132"/>
      <c r="B101" s="129" t="s">
        <v>563</v>
      </c>
      <c r="C101" s="130">
        <v>477449914</v>
      </c>
      <c r="D101" s="130"/>
      <c r="E101" s="130">
        <v>477449914</v>
      </c>
      <c r="F101" s="130"/>
      <c r="G101" s="130">
        <f t="shared" si="21"/>
        <v>477449914</v>
      </c>
      <c r="H101" s="130"/>
      <c r="I101" s="130">
        <v>124107061</v>
      </c>
      <c r="J101" s="130"/>
      <c r="K101" s="130">
        <f t="shared" si="20"/>
        <v>124107061</v>
      </c>
      <c r="L101" s="131">
        <f t="shared" si="10"/>
        <v>0.25993734077832509</v>
      </c>
    </row>
    <row r="102" spans="1:12" x14ac:dyDescent="0.35">
      <c r="A102" s="132"/>
      <c r="B102" s="129" t="s">
        <v>564</v>
      </c>
      <c r="C102" s="130">
        <v>1196425612.4649999</v>
      </c>
      <c r="D102" s="130">
        <v>158875580</v>
      </c>
      <c r="E102" s="130">
        <v>1038810714.3050001</v>
      </c>
      <c r="F102" s="130">
        <v>21624578</v>
      </c>
      <c r="G102" s="130">
        <f t="shared" si="21"/>
        <v>1219310872.3050001</v>
      </c>
      <c r="H102" s="130">
        <v>28992700</v>
      </c>
      <c r="I102" s="130">
        <v>45735654</v>
      </c>
      <c r="J102" s="130">
        <v>1918471</v>
      </c>
      <c r="K102" s="130">
        <f t="shared" si="20"/>
        <v>76646825</v>
      </c>
      <c r="L102" s="131">
        <f t="shared" si="10"/>
        <v>6.2860773852615542E-2</v>
      </c>
    </row>
    <row r="103" spans="1:12" x14ac:dyDescent="0.35">
      <c r="A103" s="133"/>
      <c r="B103" s="129" t="s">
        <v>565</v>
      </c>
      <c r="C103" s="130">
        <v>200000</v>
      </c>
      <c r="D103" s="130"/>
      <c r="E103" s="130">
        <v>200000</v>
      </c>
      <c r="F103" s="130"/>
      <c r="G103" s="130">
        <f t="shared" si="21"/>
        <v>200000</v>
      </c>
      <c r="H103" s="130"/>
      <c r="I103" s="130">
        <v>0</v>
      </c>
      <c r="J103" s="130"/>
      <c r="K103" s="130">
        <f t="shared" si="20"/>
        <v>0</v>
      </c>
      <c r="L103" s="131">
        <f t="shared" si="10"/>
        <v>0</v>
      </c>
    </row>
    <row r="104" spans="1:12" x14ac:dyDescent="0.35">
      <c r="A104" s="134" t="s">
        <v>566</v>
      </c>
      <c r="B104" s="135"/>
      <c r="C104" s="136">
        <f>SUM(C93:C103)</f>
        <v>10740238582.465</v>
      </c>
      <c r="D104" s="136">
        <f t="shared" ref="D104:F104" si="22">SUM(D93:D103)</f>
        <v>158875580</v>
      </c>
      <c r="E104" s="136">
        <f t="shared" si="22"/>
        <v>10253648420.305</v>
      </c>
      <c r="F104" s="136">
        <f t="shared" si="22"/>
        <v>135009081</v>
      </c>
      <c r="G104" s="136">
        <f>SUM(G93:G103)</f>
        <v>10547533081.305</v>
      </c>
      <c r="H104" s="136">
        <f>SUM(H93:H103)</f>
        <v>28992700</v>
      </c>
      <c r="I104" s="136">
        <f t="shared" ref="I104:K104" si="23">SUM(I93:I103)</f>
        <v>2415193110</v>
      </c>
      <c r="J104" s="136">
        <f t="shared" si="23"/>
        <v>2734471</v>
      </c>
      <c r="K104" s="136">
        <f t="shared" si="23"/>
        <v>2446920281</v>
      </c>
      <c r="L104" s="208">
        <f t="shared" si="10"/>
        <v>0.23198981810609814</v>
      </c>
    </row>
    <row r="105" spans="1:12" x14ac:dyDescent="0.35">
      <c r="A105" s="262" t="s">
        <v>567</v>
      </c>
      <c r="B105" s="129" t="s">
        <v>568</v>
      </c>
      <c r="C105" s="130">
        <v>127915370</v>
      </c>
      <c r="D105" s="130">
        <v>1249721.9191999999</v>
      </c>
      <c r="E105" s="130">
        <v>101775877.16</v>
      </c>
      <c r="F105" s="130">
        <v>25799028</v>
      </c>
      <c r="G105" s="130">
        <f>+D105+E105+F105</f>
        <v>128824627.0792</v>
      </c>
      <c r="H105" s="130">
        <v>105701</v>
      </c>
      <c r="I105" s="130">
        <v>11043815</v>
      </c>
      <c r="J105" s="130">
        <v>10357566</v>
      </c>
      <c r="K105" s="130">
        <f t="shared" ref="K105:K121" si="24">+H105+I105+J105</f>
        <v>21507082</v>
      </c>
      <c r="L105" s="131">
        <f t="shared" si="10"/>
        <v>0.1669485290788203</v>
      </c>
    </row>
    <row r="106" spans="1:12" x14ac:dyDescent="0.35">
      <c r="A106" s="263"/>
      <c r="B106" s="129" t="s">
        <v>569</v>
      </c>
      <c r="C106" s="130">
        <v>31898488</v>
      </c>
      <c r="D106" s="130"/>
      <c r="E106" s="130">
        <v>30898488</v>
      </c>
      <c r="F106" s="130">
        <v>3000000</v>
      </c>
      <c r="G106" s="130">
        <f t="shared" ref="G106:G120" si="25">+D106+E106+F106</f>
        <v>33898488</v>
      </c>
      <c r="H106" s="130"/>
      <c r="I106" s="130">
        <v>5465654</v>
      </c>
      <c r="J106" s="130">
        <v>0</v>
      </c>
      <c r="K106" s="130">
        <f t="shared" si="24"/>
        <v>5465654</v>
      </c>
      <c r="L106" s="131">
        <f t="shared" si="10"/>
        <v>0.16123592297095965</v>
      </c>
    </row>
    <row r="107" spans="1:12" x14ac:dyDescent="0.35">
      <c r="A107" s="263"/>
      <c r="B107" s="129" t="s">
        <v>570</v>
      </c>
      <c r="C107" s="130">
        <v>708258766</v>
      </c>
      <c r="D107" s="130">
        <v>10595803.563200001</v>
      </c>
      <c r="E107" s="130">
        <v>722348941</v>
      </c>
      <c r="F107" s="130"/>
      <c r="G107" s="130">
        <f t="shared" si="25"/>
        <v>732944744.5632</v>
      </c>
      <c r="H107" s="130">
        <v>427034</v>
      </c>
      <c r="I107" s="130">
        <v>160413333</v>
      </c>
      <c r="J107" s="130"/>
      <c r="K107" s="130">
        <f t="shared" si="24"/>
        <v>160840367</v>
      </c>
      <c r="L107" s="131">
        <f t="shared" si="10"/>
        <v>0.21944405522117927</v>
      </c>
    </row>
    <row r="108" spans="1:12" x14ac:dyDescent="0.35">
      <c r="A108" s="263"/>
      <c r="B108" s="129" t="s">
        <v>571</v>
      </c>
      <c r="C108" s="130">
        <v>0</v>
      </c>
      <c r="D108" s="130"/>
      <c r="E108" s="130"/>
      <c r="F108" s="130">
        <v>160886254</v>
      </c>
      <c r="G108" s="130">
        <f t="shared" si="25"/>
        <v>160886254</v>
      </c>
      <c r="H108" s="130"/>
      <c r="I108" s="130"/>
      <c r="J108" s="130">
        <v>0</v>
      </c>
      <c r="K108" s="130">
        <f t="shared" si="24"/>
        <v>0</v>
      </c>
      <c r="L108" s="131">
        <f t="shared" si="10"/>
        <v>0</v>
      </c>
    </row>
    <row r="109" spans="1:12" x14ac:dyDescent="0.35">
      <c r="A109" s="263"/>
      <c r="B109" s="129" t="s">
        <v>572</v>
      </c>
      <c r="C109" s="130">
        <v>28400000</v>
      </c>
      <c r="D109" s="130"/>
      <c r="E109" s="130">
        <v>400000</v>
      </c>
      <c r="F109" s="130">
        <v>28000000</v>
      </c>
      <c r="G109" s="130">
        <f t="shared" si="25"/>
        <v>28400000</v>
      </c>
      <c r="H109" s="130"/>
      <c r="I109" s="130">
        <v>0</v>
      </c>
      <c r="J109" s="130">
        <v>0</v>
      </c>
      <c r="K109" s="130">
        <f t="shared" si="24"/>
        <v>0</v>
      </c>
      <c r="L109" s="131">
        <f t="shared" si="10"/>
        <v>0</v>
      </c>
    </row>
    <row r="110" spans="1:12" x14ac:dyDescent="0.35">
      <c r="A110" s="263"/>
      <c r="B110" s="129" t="s">
        <v>573</v>
      </c>
      <c r="C110" s="130">
        <v>409647771</v>
      </c>
      <c r="D110" s="130">
        <v>21668868</v>
      </c>
      <c r="E110" s="130">
        <v>236983293</v>
      </c>
      <c r="F110" s="130">
        <v>131825064</v>
      </c>
      <c r="G110" s="130">
        <f t="shared" si="25"/>
        <v>390477225</v>
      </c>
      <c r="H110" s="130">
        <v>13711403</v>
      </c>
      <c r="I110" s="130">
        <v>19955148</v>
      </c>
      <c r="J110" s="130">
        <v>23766630</v>
      </c>
      <c r="K110" s="130">
        <f t="shared" si="24"/>
        <v>57433181</v>
      </c>
      <c r="L110" s="131">
        <f t="shared" si="10"/>
        <v>0.14708458604724001</v>
      </c>
    </row>
    <row r="111" spans="1:12" x14ac:dyDescent="0.35">
      <c r="A111" s="263"/>
      <c r="B111" s="129" t="s">
        <v>574</v>
      </c>
      <c r="C111" s="130">
        <v>195000000</v>
      </c>
      <c r="D111" s="130">
        <v>195000000</v>
      </c>
      <c r="E111" s="130"/>
      <c r="F111" s="130"/>
      <c r="G111" s="130">
        <f t="shared" si="25"/>
        <v>195000000</v>
      </c>
      <c r="H111" s="130">
        <v>0</v>
      </c>
      <c r="I111" s="130"/>
      <c r="J111" s="130"/>
      <c r="K111" s="130">
        <f t="shared" si="24"/>
        <v>0</v>
      </c>
      <c r="L111" s="131">
        <f t="shared" si="10"/>
        <v>0</v>
      </c>
    </row>
    <row r="112" spans="1:12" x14ac:dyDescent="0.35">
      <c r="A112" s="263"/>
      <c r="B112" s="129" t="s">
        <v>575</v>
      </c>
      <c r="C112" s="130">
        <v>202000000</v>
      </c>
      <c r="D112" s="130"/>
      <c r="E112" s="130">
        <v>2000000</v>
      </c>
      <c r="F112" s="130">
        <v>200000000</v>
      </c>
      <c r="G112" s="130">
        <f t="shared" si="25"/>
        <v>202000000</v>
      </c>
      <c r="H112" s="130"/>
      <c r="I112" s="130">
        <v>0</v>
      </c>
      <c r="J112" s="130">
        <v>57049813</v>
      </c>
      <c r="K112" s="130">
        <f t="shared" si="24"/>
        <v>57049813</v>
      </c>
      <c r="L112" s="131">
        <f t="shared" si="10"/>
        <v>0.28242481683168319</v>
      </c>
    </row>
    <row r="113" spans="1:12" x14ac:dyDescent="0.35">
      <c r="A113" s="263"/>
      <c r="B113" s="129" t="s">
        <v>576</v>
      </c>
      <c r="C113" s="130">
        <v>200000</v>
      </c>
      <c r="D113" s="130"/>
      <c r="E113" s="130">
        <v>200000</v>
      </c>
      <c r="F113" s="130"/>
      <c r="G113" s="130">
        <f t="shared" si="25"/>
        <v>200000</v>
      </c>
      <c r="H113" s="130"/>
      <c r="I113" s="130">
        <v>0</v>
      </c>
      <c r="J113" s="130"/>
      <c r="K113" s="130">
        <f t="shared" si="24"/>
        <v>0</v>
      </c>
      <c r="L113" s="131">
        <f t="shared" si="10"/>
        <v>0</v>
      </c>
    </row>
    <row r="114" spans="1:12" x14ac:dyDescent="0.35">
      <c r="A114" s="263"/>
      <c r="B114" s="129" t="s">
        <v>577</v>
      </c>
      <c r="C114" s="130">
        <v>74500000</v>
      </c>
      <c r="D114" s="130"/>
      <c r="E114" s="130">
        <v>74500000</v>
      </c>
      <c r="F114" s="130"/>
      <c r="G114" s="130">
        <f t="shared" si="25"/>
        <v>74500000</v>
      </c>
      <c r="H114" s="130"/>
      <c r="I114" s="130">
        <v>17945411</v>
      </c>
      <c r="J114" s="130"/>
      <c r="K114" s="130">
        <f t="shared" si="24"/>
        <v>17945411</v>
      </c>
      <c r="L114" s="131">
        <f t="shared" si="10"/>
        <v>0.24087800000000001</v>
      </c>
    </row>
    <row r="115" spans="1:12" x14ac:dyDescent="0.35">
      <c r="A115" s="263"/>
      <c r="B115" s="129" t="s">
        <v>578</v>
      </c>
      <c r="C115" s="130">
        <v>320386597</v>
      </c>
      <c r="D115" s="130">
        <v>101535300</v>
      </c>
      <c r="E115" s="130">
        <v>231765916</v>
      </c>
      <c r="F115" s="130">
        <v>23408981</v>
      </c>
      <c r="G115" s="130">
        <f t="shared" si="25"/>
        <v>356710197</v>
      </c>
      <c r="H115" s="130">
        <v>9811293</v>
      </c>
      <c r="I115" s="130">
        <v>39015789</v>
      </c>
      <c r="J115" s="130">
        <v>4808299</v>
      </c>
      <c r="K115" s="130">
        <f t="shared" si="24"/>
        <v>53635381</v>
      </c>
      <c r="L115" s="131">
        <f t="shared" si="10"/>
        <v>0.15036122166140375</v>
      </c>
    </row>
    <row r="116" spans="1:12" x14ac:dyDescent="0.35">
      <c r="A116" s="263"/>
      <c r="B116" s="129" t="s">
        <v>579</v>
      </c>
      <c r="C116" s="130">
        <v>50190200</v>
      </c>
      <c r="D116" s="130"/>
      <c r="E116" s="130">
        <v>190200</v>
      </c>
      <c r="F116" s="130">
        <v>50000000</v>
      </c>
      <c r="G116" s="130">
        <f t="shared" si="25"/>
        <v>50190200</v>
      </c>
      <c r="H116" s="130"/>
      <c r="I116" s="130">
        <v>0</v>
      </c>
      <c r="J116" s="130">
        <v>5129108</v>
      </c>
      <c r="K116" s="130">
        <f t="shared" si="24"/>
        <v>5129108</v>
      </c>
      <c r="L116" s="131">
        <f t="shared" si="10"/>
        <v>0.10219341624460553</v>
      </c>
    </row>
    <row r="117" spans="1:12" x14ac:dyDescent="0.35">
      <c r="A117" s="263"/>
      <c r="B117" s="129" t="s">
        <v>580</v>
      </c>
      <c r="C117" s="130">
        <v>506459445</v>
      </c>
      <c r="D117" s="130"/>
      <c r="E117" s="130"/>
      <c r="F117" s="130">
        <v>501459445</v>
      </c>
      <c r="G117" s="130">
        <f t="shared" si="25"/>
        <v>501459445</v>
      </c>
      <c r="H117" s="130"/>
      <c r="I117" s="130"/>
      <c r="J117" s="130">
        <v>34560606</v>
      </c>
      <c r="K117" s="130">
        <f t="shared" si="24"/>
        <v>34560606</v>
      </c>
      <c r="L117" s="131">
        <f t="shared" si="10"/>
        <v>6.8920041978668883E-2</v>
      </c>
    </row>
    <row r="118" spans="1:12" x14ac:dyDescent="0.35">
      <c r="A118" s="263"/>
      <c r="B118" s="129" t="s">
        <v>581</v>
      </c>
      <c r="C118" s="130">
        <v>7204800</v>
      </c>
      <c r="D118" s="130"/>
      <c r="E118" s="130">
        <v>4076046</v>
      </c>
      <c r="F118" s="130">
        <v>9700000</v>
      </c>
      <c r="G118" s="130">
        <f t="shared" si="25"/>
        <v>13776046</v>
      </c>
      <c r="H118" s="130"/>
      <c r="I118" s="130">
        <v>1837550</v>
      </c>
      <c r="J118" s="130">
        <v>1053208</v>
      </c>
      <c r="K118" s="130">
        <f t="shared" si="24"/>
        <v>2890758</v>
      </c>
      <c r="L118" s="131">
        <f t="shared" si="10"/>
        <v>0.2098394561109915</v>
      </c>
    </row>
    <row r="119" spans="1:12" x14ac:dyDescent="0.35">
      <c r="A119" s="263"/>
      <c r="B119" s="129" t="s">
        <v>582</v>
      </c>
      <c r="C119" s="130">
        <v>380481015</v>
      </c>
      <c r="D119" s="130">
        <v>53754621.354999997</v>
      </c>
      <c r="E119" s="130">
        <v>41893809</v>
      </c>
      <c r="F119" s="130">
        <v>339266206</v>
      </c>
      <c r="G119" s="130">
        <f t="shared" si="25"/>
        <v>434914636.35500002</v>
      </c>
      <c r="H119" s="130">
        <v>10004240</v>
      </c>
      <c r="I119" s="130">
        <v>766815</v>
      </c>
      <c r="J119" s="130">
        <v>0</v>
      </c>
      <c r="K119" s="130">
        <f t="shared" si="24"/>
        <v>10771055</v>
      </c>
      <c r="L119" s="131">
        <f t="shared" si="10"/>
        <v>2.4765905995419529E-2</v>
      </c>
    </row>
    <row r="120" spans="1:12" x14ac:dyDescent="0.35">
      <c r="A120" s="263"/>
      <c r="B120" s="129" t="s">
        <v>583</v>
      </c>
      <c r="C120" s="130">
        <v>386691401.80260003</v>
      </c>
      <c r="D120" s="130">
        <v>314529786.55779999</v>
      </c>
      <c r="E120" s="130">
        <v>54288087.802599996</v>
      </c>
      <c r="F120" s="130">
        <v>57074424</v>
      </c>
      <c r="G120" s="130">
        <f t="shared" si="25"/>
        <v>425892298.36039996</v>
      </c>
      <c r="H120" s="130">
        <v>1625563</v>
      </c>
      <c r="I120" s="130">
        <v>915669</v>
      </c>
      <c r="J120" s="130">
        <v>680089</v>
      </c>
      <c r="K120" s="130">
        <f t="shared" si="24"/>
        <v>3221321</v>
      </c>
      <c r="L120" s="131">
        <f t="shared" si="10"/>
        <v>7.5636986449424907E-3</v>
      </c>
    </row>
    <row r="121" spans="1:12" x14ac:dyDescent="0.35">
      <c r="A121" s="264"/>
      <c r="B121" s="129" t="s">
        <v>584</v>
      </c>
      <c r="C121" s="142">
        <v>350825532</v>
      </c>
      <c r="D121" s="142"/>
      <c r="E121" s="142">
        <v>825532</v>
      </c>
      <c r="F121" s="142">
        <v>312700000</v>
      </c>
      <c r="G121" s="130">
        <f>+D121+E121+F121</f>
        <v>313525532</v>
      </c>
      <c r="H121" s="142"/>
      <c r="I121" s="142">
        <v>14584</v>
      </c>
      <c r="J121" s="142">
        <v>0</v>
      </c>
      <c r="K121" s="130">
        <f t="shared" si="24"/>
        <v>14584</v>
      </c>
      <c r="L121" s="131">
        <f t="shared" si="10"/>
        <v>4.6516147845975107E-5</v>
      </c>
    </row>
    <row r="122" spans="1:12" x14ac:dyDescent="0.35">
      <c r="A122" s="134" t="s">
        <v>585</v>
      </c>
      <c r="B122" s="135"/>
      <c r="C122" s="143">
        <f>SUM(C105:C121)</f>
        <v>3780059385.8025999</v>
      </c>
      <c r="D122" s="143">
        <f t="shared" ref="D122:F122" si="26">SUM(D105:D121)</f>
        <v>698334101.39520001</v>
      </c>
      <c r="E122" s="143">
        <f t="shared" si="26"/>
        <v>1502146189.9625998</v>
      </c>
      <c r="F122" s="143">
        <f t="shared" si="26"/>
        <v>1843119402</v>
      </c>
      <c r="G122" s="143">
        <f>SUM(G105:G121)</f>
        <v>4043599693.3577995</v>
      </c>
      <c r="H122" s="143">
        <f>SUM(H105:H121)</f>
        <v>35685234</v>
      </c>
      <c r="I122" s="143">
        <f t="shared" ref="I122:K122" si="27">SUM(I105:I121)</f>
        <v>257373768</v>
      </c>
      <c r="J122" s="143">
        <f t="shared" si="27"/>
        <v>137405319</v>
      </c>
      <c r="K122" s="143">
        <f t="shared" si="27"/>
        <v>430464321</v>
      </c>
      <c r="L122" s="131">
        <f t="shared" si="10"/>
        <v>0.10645572105149287</v>
      </c>
    </row>
    <row r="123" spans="1:12" x14ac:dyDescent="0.35">
      <c r="A123" s="21" t="s">
        <v>586</v>
      </c>
      <c r="B123" s="21"/>
      <c r="C123" s="21">
        <f>SUM(C122,C104,C92,C78,C74,C70,C33)</f>
        <v>74416585343.9673</v>
      </c>
      <c r="D123" s="21">
        <f t="shared" ref="D123:F123" si="28">SUM(D122,D104,D92,D78,D74,D70,D33)</f>
        <v>6288849883.1362991</v>
      </c>
      <c r="E123" s="21">
        <f t="shared" si="28"/>
        <v>55985206159.707001</v>
      </c>
      <c r="F123" s="21">
        <f t="shared" si="28"/>
        <v>17122950854</v>
      </c>
      <c r="G123" s="21">
        <f>SUM(G122,G104,G92,G78,G74,G70,G33)</f>
        <v>79397006896.843307</v>
      </c>
      <c r="H123" s="21">
        <f>SUM(H122,H104,H92,H78,H74,H70,H33)</f>
        <v>835194280</v>
      </c>
      <c r="I123" s="21">
        <f>SUM(I122,I104,I92,I78,I74,I70,I33)</f>
        <v>10361197229</v>
      </c>
      <c r="J123" s="21">
        <f>SUM(J122,J104,J92,J78,J74,J70,J33)</f>
        <v>3017017748</v>
      </c>
      <c r="K123" s="21">
        <f>SUM(K122,K104,K92,K78,K74,K70,K33)</f>
        <v>14213409257</v>
      </c>
      <c r="L123" s="22">
        <f t="shared" si="10"/>
        <v>0.17901694046813119</v>
      </c>
    </row>
    <row r="124" spans="1:12" x14ac:dyDescent="0.35">
      <c r="A124" s="128" t="s">
        <v>587</v>
      </c>
      <c r="B124" s="129" t="s">
        <v>588</v>
      </c>
      <c r="C124" s="130">
        <v>219600000</v>
      </c>
      <c r="D124" s="130">
        <v>200000000</v>
      </c>
      <c r="E124" s="130">
        <v>19600000</v>
      </c>
      <c r="F124" s="130"/>
      <c r="G124" s="130">
        <f>+D124+E124+F124</f>
        <v>219600000</v>
      </c>
      <c r="H124" s="144">
        <v>0</v>
      </c>
      <c r="I124" s="144">
        <v>1053585</v>
      </c>
      <c r="J124" s="144"/>
      <c r="K124" s="130">
        <f t="shared" ref="K124:K142" si="29">+H124+I124+J124</f>
        <v>1053585</v>
      </c>
      <c r="L124" s="131">
        <f t="shared" si="10"/>
        <v>4.7977459016393439E-3</v>
      </c>
    </row>
    <row r="125" spans="1:12" x14ac:dyDescent="0.35">
      <c r="A125" s="132"/>
      <c r="B125" s="129" t="s">
        <v>589</v>
      </c>
      <c r="C125" s="130">
        <v>1105041385</v>
      </c>
      <c r="D125" s="130">
        <v>1339740627</v>
      </c>
      <c r="E125" s="130">
        <v>25603810</v>
      </c>
      <c r="F125" s="130"/>
      <c r="G125" s="130">
        <f t="shared" ref="G125:G142" si="30">+D125+E125+F125</f>
        <v>1365344437</v>
      </c>
      <c r="H125" s="144">
        <v>11095454</v>
      </c>
      <c r="I125" s="144">
        <v>434257</v>
      </c>
      <c r="J125" s="144"/>
      <c r="K125" s="130">
        <f t="shared" si="29"/>
        <v>11529711</v>
      </c>
      <c r="L125" s="131">
        <f t="shared" si="10"/>
        <v>8.4445438729978135E-3</v>
      </c>
    </row>
    <row r="126" spans="1:12" x14ac:dyDescent="0.35">
      <c r="A126" s="132"/>
      <c r="B126" s="129" t="s">
        <v>590</v>
      </c>
      <c r="C126" s="130">
        <v>96570736</v>
      </c>
      <c r="D126" s="130">
        <v>73500000</v>
      </c>
      <c r="E126" s="130">
        <v>25070736</v>
      </c>
      <c r="F126" s="130"/>
      <c r="G126" s="130">
        <f t="shared" si="30"/>
        <v>98570736</v>
      </c>
      <c r="H126" s="144">
        <v>0</v>
      </c>
      <c r="I126" s="144">
        <v>0</v>
      </c>
      <c r="J126" s="144"/>
      <c r="K126" s="130">
        <f t="shared" si="29"/>
        <v>0</v>
      </c>
      <c r="L126" s="131">
        <f t="shared" si="10"/>
        <v>0</v>
      </c>
    </row>
    <row r="127" spans="1:12" x14ac:dyDescent="0.35">
      <c r="A127" s="132"/>
      <c r="B127" s="129" t="s">
        <v>591</v>
      </c>
      <c r="C127" s="130">
        <v>231830000</v>
      </c>
      <c r="D127" s="130">
        <v>249830000</v>
      </c>
      <c r="E127" s="130"/>
      <c r="F127" s="130"/>
      <c r="G127" s="130">
        <f t="shared" si="30"/>
        <v>249830000</v>
      </c>
      <c r="H127" s="144">
        <v>169354868</v>
      </c>
      <c r="I127" s="144"/>
      <c r="J127" s="144"/>
      <c r="K127" s="130">
        <f t="shared" si="29"/>
        <v>169354868</v>
      </c>
      <c r="L127" s="131">
        <f t="shared" si="10"/>
        <v>0.67788043069287118</v>
      </c>
    </row>
    <row r="128" spans="1:12" x14ac:dyDescent="0.35">
      <c r="A128" s="132"/>
      <c r="B128" s="129" t="s">
        <v>592</v>
      </c>
      <c r="C128" s="130">
        <v>7777865903.1350002</v>
      </c>
      <c r="D128" s="130">
        <v>7331535432.9050007</v>
      </c>
      <c r="E128" s="130">
        <v>319683405</v>
      </c>
      <c r="F128" s="130">
        <v>211023759</v>
      </c>
      <c r="G128" s="130">
        <f t="shared" si="30"/>
        <v>7862242596.9050007</v>
      </c>
      <c r="H128" s="144">
        <v>698015585</v>
      </c>
      <c r="I128" s="144">
        <v>39125908</v>
      </c>
      <c r="J128" s="144">
        <v>2588182</v>
      </c>
      <c r="K128" s="130">
        <f t="shared" si="29"/>
        <v>739729675</v>
      </c>
      <c r="L128" s="131">
        <f t="shared" si="10"/>
        <v>9.4086345706401522E-2</v>
      </c>
    </row>
    <row r="129" spans="1:12" x14ac:dyDescent="0.35">
      <c r="A129" s="132"/>
      <c r="B129" s="129" t="s">
        <v>593</v>
      </c>
      <c r="C129" s="130">
        <v>70835912</v>
      </c>
      <c r="D129" s="130">
        <v>83550000</v>
      </c>
      <c r="E129" s="130">
        <v>83365912</v>
      </c>
      <c r="F129" s="130">
        <v>900000</v>
      </c>
      <c r="G129" s="130">
        <f t="shared" si="30"/>
        <v>167815912</v>
      </c>
      <c r="H129" s="144">
        <v>0</v>
      </c>
      <c r="I129" s="144">
        <v>2273948</v>
      </c>
      <c r="J129" s="144">
        <v>0</v>
      </c>
      <c r="K129" s="130">
        <f t="shared" si="29"/>
        <v>2273948</v>
      </c>
      <c r="L129" s="131">
        <f t="shared" si="10"/>
        <v>1.3550252612517459E-2</v>
      </c>
    </row>
    <row r="130" spans="1:12" x14ac:dyDescent="0.35">
      <c r="A130" s="132"/>
      <c r="B130" s="129" t="s">
        <v>594</v>
      </c>
      <c r="C130" s="130">
        <v>19900000</v>
      </c>
      <c r="D130" s="130">
        <v>2000000</v>
      </c>
      <c r="E130" s="130">
        <v>57880000</v>
      </c>
      <c r="F130" s="130"/>
      <c r="G130" s="130">
        <f t="shared" si="30"/>
        <v>59880000</v>
      </c>
      <c r="H130" s="144">
        <v>0</v>
      </c>
      <c r="I130" s="144">
        <v>0</v>
      </c>
      <c r="J130" s="144"/>
      <c r="K130" s="130">
        <f t="shared" si="29"/>
        <v>0</v>
      </c>
      <c r="L130" s="131">
        <f t="shared" si="10"/>
        <v>0</v>
      </c>
    </row>
    <row r="131" spans="1:12" x14ac:dyDescent="0.35">
      <c r="A131" s="132"/>
      <c r="B131" s="129" t="s">
        <v>595</v>
      </c>
      <c r="C131" s="130">
        <v>21000000</v>
      </c>
      <c r="D131" s="130">
        <v>21000000</v>
      </c>
      <c r="E131" s="130"/>
      <c r="F131" s="130"/>
      <c r="G131" s="130">
        <f t="shared" si="30"/>
        <v>21000000</v>
      </c>
      <c r="H131" s="144">
        <v>0</v>
      </c>
      <c r="I131" s="144"/>
      <c r="J131" s="144"/>
      <c r="K131" s="130">
        <f t="shared" si="29"/>
        <v>0</v>
      </c>
      <c r="L131" s="131">
        <f t="shared" si="10"/>
        <v>0</v>
      </c>
    </row>
    <row r="132" spans="1:12" x14ac:dyDescent="0.35">
      <c r="A132" s="132"/>
      <c r="B132" s="129" t="s">
        <v>596</v>
      </c>
      <c r="C132" s="130">
        <v>173549090</v>
      </c>
      <c r="D132" s="130"/>
      <c r="E132" s="130">
        <v>173549090</v>
      </c>
      <c r="F132" s="130"/>
      <c r="G132" s="130">
        <f t="shared" si="30"/>
        <v>173549090</v>
      </c>
      <c r="H132" s="144"/>
      <c r="I132" s="144">
        <v>10875753</v>
      </c>
      <c r="J132" s="144"/>
      <c r="K132" s="130">
        <f t="shared" si="29"/>
        <v>10875753</v>
      </c>
      <c r="L132" s="131">
        <f t="shared" si="10"/>
        <v>6.2666724440906027E-2</v>
      </c>
    </row>
    <row r="133" spans="1:12" x14ac:dyDescent="0.35">
      <c r="A133" s="132"/>
      <c r="B133" s="129" t="s">
        <v>597</v>
      </c>
      <c r="C133" s="130">
        <v>0</v>
      </c>
      <c r="D133" s="130"/>
      <c r="E133" s="130">
        <v>380000</v>
      </c>
      <c r="F133" s="130"/>
      <c r="G133" s="130">
        <f t="shared" si="30"/>
        <v>380000</v>
      </c>
      <c r="H133" s="144"/>
      <c r="I133" s="144">
        <v>380000</v>
      </c>
      <c r="J133" s="144"/>
      <c r="K133" s="130">
        <f t="shared" si="29"/>
        <v>380000</v>
      </c>
      <c r="L133" s="131">
        <f t="shared" si="10"/>
        <v>1</v>
      </c>
    </row>
    <row r="134" spans="1:12" x14ac:dyDescent="0.35">
      <c r="A134" s="132"/>
      <c r="B134" s="129" t="s">
        <v>598</v>
      </c>
      <c r="C134" s="130">
        <v>500000</v>
      </c>
      <c r="D134" s="130"/>
      <c r="E134" s="130">
        <v>500000</v>
      </c>
      <c r="F134" s="130"/>
      <c r="G134" s="130">
        <f t="shared" si="30"/>
        <v>500000</v>
      </c>
      <c r="H134" s="144"/>
      <c r="I134" s="144">
        <v>0</v>
      </c>
      <c r="J134" s="144"/>
      <c r="K134" s="130">
        <f t="shared" si="29"/>
        <v>0</v>
      </c>
      <c r="L134" s="131">
        <f t="shared" si="10"/>
        <v>0</v>
      </c>
    </row>
    <row r="135" spans="1:12" x14ac:dyDescent="0.35">
      <c r="A135" s="132"/>
      <c r="B135" s="129" t="s">
        <v>599</v>
      </c>
      <c r="C135" s="130">
        <v>4886510</v>
      </c>
      <c r="D135" s="130">
        <v>968060</v>
      </c>
      <c r="E135" s="130">
        <v>4928395.66</v>
      </c>
      <c r="F135" s="130">
        <v>100000</v>
      </c>
      <c r="G135" s="130">
        <f t="shared" si="30"/>
        <v>5996455.6600000001</v>
      </c>
      <c r="H135" s="144">
        <v>0</v>
      </c>
      <c r="I135" s="144">
        <v>115819</v>
      </c>
      <c r="J135" s="144">
        <v>0</v>
      </c>
      <c r="K135" s="130">
        <f t="shared" si="29"/>
        <v>115819</v>
      </c>
      <c r="L135" s="131">
        <f t="shared" si="10"/>
        <v>1.9314576237523615E-2</v>
      </c>
    </row>
    <row r="136" spans="1:12" x14ac:dyDescent="0.35">
      <c r="A136" s="132"/>
      <c r="B136" s="129" t="s">
        <v>600</v>
      </c>
      <c r="C136" s="130">
        <v>1011280097.8049999</v>
      </c>
      <c r="D136" s="130">
        <v>305504982.1548</v>
      </c>
      <c r="E136" s="130">
        <v>817801221.80499995</v>
      </c>
      <c r="F136" s="130">
        <v>52006960</v>
      </c>
      <c r="G136" s="130">
        <f t="shared" si="30"/>
        <v>1175313163.9598</v>
      </c>
      <c r="H136" s="144">
        <v>16914609</v>
      </c>
      <c r="I136" s="144">
        <v>108863100</v>
      </c>
      <c r="J136" s="144">
        <v>7125138</v>
      </c>
      <c r="K136" s="130">
        <f t="shared" si="29"/>
        <v>132902847</v>
      </c>
      <c r="L136" s="131">
        <f t="shared" ref="L136:L143" si="31">+K136/G136</f>
        <v>0.11307866794602307</v>
      </c>
    </row>
    <row r="137" spans="1:12" x14ac:dyDescent="0.35">
      <c r="A137" s="132"/>
      <c r="B137" s="129" t="s">
        <v>601</v>
      </c>
      <c r="C137" s="130">
        <v>586027687</v>
      </c>
      <c r="D137" s="130">
        <v>243663124.88</v>
      </c>
      <c r="E137" s="130">
        <v>372787626.58999997</v>
      </c>
      <c r="F137" s="130">
        <v>1877200</v>
      </c>
      <c r="G137" s="130">
        <f>+D137+E137+F137</f>
        <v>618327951.47000003</v>
      </c>
      <c r="H137" s="144">
        <v>22503134</v>
      </c>
      <c r="I137" s="144">
        <v>16872814</v>
      </c>
      <c r="J137" s="144">
        <v>377200</v>
      </c>
      <c r="K137" s="130">
        <f t="shared" si="29"/>
        <v>39753148</v>
      </c>
      <c r="L137" s="131">
        <f t="shared" si="31"/>
        <v>6.4291364971439016E-2</v>
      </c>
    </row>
    <row r="138" spans="1:12" x14ac:dyDescent="0.35">
      <c r="A138" s="132"/>
      <c r="B138" s="129" t="s">
        <v>602</v>
      </c>
      <c r="C138" s="130">
        <v>2500000</v>
      </c>
      <c r="D138" s="130">
        <v>2610000</v>
      </c>
      <c r="E138" s="130">
        <v>0</v>
      </c>
      <c r="F138" s="130"/>
      <c r="G138" s="130">
        <f t="shared" si="30"/>
        <v>2610000</v>
      </c>
      <c r="H138" s="144">
        <v>110000</v>
      </c>
      <c r="I138" s="144">
        <v>0</v>
      </c>
      <c r="J138" s="144"/>
      <c r="K138" s="130">
        <f t="shared" si="29"/>
        <v>110000</v>
      </c>
      <c r="L138" s="131">
        <f t="shared" si="31"/>
        <v>4.2145593869731802E-2</v>
      </c>
    </row>
    <row r="139" spans="1:12" x14ac:dyDescent="0.35">
      <c r="A139" s="132"/>
      <c r="B139" s="129" t="s">
        <v>603</v>
      </c>
      <c r="C139" s="130">
        <v>141762643</v>
      </c>
      <c r="D139" s="130">
        <v>28242252</v>
      </c>
      <c r="E139" s="130">
        <v>14215000</v>
      </c>
      <c r="F139" s="130">
        <v>100126500</v>
      </c>
      <c r="G139" s="130">
        <f t="shared" si="30"/>
        <v>142583752</v>
      </c>
      <c r="H139" s="144">
        <v>22048376</v>
      </c>
      <c r="I139" s="144">
        <v>7685206</v>
      </c>
      <c r="J139" s="144">
        <v>12110709</v>
      </c>
      <c r="K139" s="130">
        <f t="shared" si="29"/>
        <v>41844291</v>
      </c>
      <c r="L139" s="131">
        <f t="shared" si="31"/>
        <v>0.29347166428892962</v>
      </c>
    </row>
    <row r="140" spans="1:12" x14ac:dyDescent="0.35">
      <c r="A140" s="132"/>
      <c r="B140" s="129" t="s">
        <v>604</v>
      </c>
      <c r="C140" s="130">
        <v>39756274</v>
      </c>
      <c r="D140" s="130"/>
      <c r="E140" s="130"/>
      <c r="F140" s="130">
        <v>39756274</v>
      </c>
      <c r="G140" s="130">
        <f t="shared" si="30"/>
        <v>39756274</v>
      </c>
      <c r="H140" s="144"/>
      <c r="I140" s="144"/>
      <c r="J140" s="144">
        <v>12418904</v>
      </c>
      <c r="K140" s="130">
        <f t="shared" si="29"/>
        <v>12418904</v>
      </c>
      <c r="L140" s="131">
        <f t="shared" si="31"/>
        <v>0.31237595354132031</v>
      </c>
    </row>
    <row r="141" spans="1:12" x14ac:dyDescent="0.35">
      <c r="A141" s="132"/>
      <c r="B141" s="129" t="s">
        <v>605</v>
      </c>
      <c r="C141" s="130">
        <v>0</v>
      </c>
      <c r="D141" s="130"/>
      <c r="E141" s="130">
        <v>40000</v>
      </c>
      <c r="F141" s="130"/>
      <c r="G141" s="130">
        <f t="shared" si="30"/>
        <v>40000</v>
      </c>
      <c r="H141" s="144"/>
      <c r="I141" s="144">
        <v>40000</v>
      </c>
      <c r="J141" s="144"/>
      <c r="K141" s="130">
        <f t="shared" si="29"/>
        <v>40000</v>
      </c>
      <c r="L141" s="131">
        <f t="shared" si="31"/>
        <v>1</v>
      </c>
    </row>
    <row r="142" spans="1:12" x14ac:dyDescent="0.35">
      <c r="A142" s="133"/>
      <c r="B142" s="129" t="s">
        <v>606</v>
      </c>
      <c r="C142" s="130">
        <v>29260618.75</v>
      </c>
      <c r="D142" s="130">
        <v>12310000</v>
      </c>
      <c r="E142" s="130">
        <v>25321819.75</v>
      </c>
      <c r="F142" s="130">
        <v>5500000</v>
      </c>
      <c r="G142" s="130">
        <f t="shared" si="30"/>
        <v>43131819.75</v>
      </c>
      <c r="H142" s="144">
        <v>0</v>
      </c>
      <c r="I142" s="144">
        <v>871127</v>
      </c>
      <c r="J142" s="144">
        <v>332606</v>
      </c>
      <c r="K142" s="130">
        <f t="shared" si="29"/>
        <v>1203733</v>
      </c>
      <c r="L142" s="131">
        <f t="shared" si="31"/>
        <v>2.7908235891206515E-2</v>
      </c>
    </row>
    <row r="143" spans="1:12" x14ac:dyDescent="0.35">
      <c r="A143" s="145" t="s">
        <v>607</v>
      </c>
      <c r="B143" s="146"/>
      <c r="C143" s="147">
        <f>SUM(C124:C142)</f>
        <v>11532166856.690001</v>
      </c>
      <c r="D143" s="147">
        <f t="shared" ref="D143:F143" si="32">SUM(D124:D142)</f>
        <v>9894454478.9398003</v>
      </c>
      <c r="E143" s="147">
        <f t="shared" si="32"/>
        <v>1940727016.8049998</v>
      </c>
      <c r="F143" s="147">
        <f t="shared" si="32"/>
        <v>411290693</v>
      </c>
      <c r="G143" s="147">
        <f>SUM(G124:G142)</f>
        <v>12246472188.744801</v>
      </c>
      <c r="H143" s="147">
        <f>SUM(H124:H142)</f>
        <v>940042026</v>
      </c>
      <c r="I143" s="147">
        <f t="shared" ref="I143:K143" si="33">SUM(I124:I142)</f>
        <v>188591517</v>
      </c>
      <c r="J143" s="147">
        <f t="shared" si="33"/>
        <v>34952739</v>
      </c>
      <c r="K143" s="147">
        <f t="shared" si="33"/>
        <v>1163586282</v>
      </c>
      <c r="L143" s="207">
        <f t="shared" si="31"/>
        <v>9.5013997832731081E-2</v>
      </c>
    </row>
    <row r="144" spans="1:12" s="141" customFormat="1" x14ac:dyDescent="0.35">
      <c r="A144" s="148" t="s">
        <v>608</v>
      </c>
      <c r="B144" s="149"/>
      <c r="C144" s="150"/>
      <c r="D144" s="151"/>
      <c r="E144" s="150"/>
      <c r="F144" s="150"/>
      <c r="G144" s="152"/>
      <c r="H144" s="150"/>
      <c r="I144" s="153"/>
      <c r="J144" s="150"/>
      <c r="K144" s="154">
        <f>+'[1]Reg.Inst 2024 I TRIM'!F37</f>
        <v>244814659</v>
      </c>
      <c r="L144" s="155"/>
    </row>
    <row r="145" spans="1:12" x14ac:dyDescent="0.35">
      <c r="A145" s="156" t="s">
        <v>10</v>
      </c>
      <c r="B145" s="157"/>
      <c r="C145" s="158">
        <f>SUM(C143,C123,C144)</f>
        <v>85948752200.657303</v>
      </c>
      <c r="D145" s="158">
        <f t="shared" ref="D145:F145" si="34">SUM(D143,D123,D144)</f>
        <v>16183304362.076099</v>
      </c>
      <c r="E145" s="158">
        <f t="shared" si="34"/>
        <v>57925933176.512001</v>
      </c>
      <c r="F145" s="158">
        <f t="shared" si="34"/>
        <v>17534241547</v>
      </c>
      <c r="G145" s="158">
        <f>SUM(G143,G123,G144)</f>
        <v>91643479085.588104</v>
      </c>
      <c r="H145" s="158">
        <f>SUM(H143,H123,H144)</f>
        <v>1775236306</v>
      </c>
      <c r="I145" s="158">
        <f>SUM(I143,I123,I144)</f>
        <v>10549788746</v>
      </c>
      <c r="J145" s="158">
        <f>SUM(J143,J123,J144)</f>
        <v>3051970487</v>
      </c>
      <c r="K145" s="158">
        <f>SUM(K143,K123,K144)</f>
        <v>15621810198</v>
      </c>
      <c r="L145" s="159">
        <f t="shared" ref="L145" si="35">+K145/G145</f>
        <v>0.17046286712238856</v>
      </c>
    </row>
  </sheetData>
  <mergeCells count="16">
    <mergeCell ref="H4:K4"/>
    <mergeCell ref="L4:L6"/>
    <mergeCell ref="D5:D6"/>
    <mergeCell ref="E5:E6"/>
    <mergeCell ref="F5:F6"/>
    <mergeCell ref="G5:G6"/>
    <mergeCell ref="A105:A121"/>
    <mergeCell ref="A1:B3"/>
    <mergeCell ref="A4:B5"/>
    <mergeCell ref="C4:C6"/>
    <mergeCell ref="D4:G4"/>
    <mergeCell ref="H5:H6"/>
    <mergeCell ref="I5:I6"/>
    <mergeCell ref="J5:J6"/>
    <mergeCell ref="K5:K6"/>
    <mergeCell ref="A70:B70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2" manualBreakCount="2">
    <brk id="62" max="11" man="1"/>
    <brk id="104" max="11" man="1"/>
  </rowBreaks>
  <ignoredErrors>
    <ignoredError sqref="G70:L122 G124:L142 G123:K1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opLeftCell="C26" zoomScale="90" zoomScaleNormal="90" workbookViewId="0">
      <selection activeCell="C41" sqref="A41:XFD45"/>
    </sheetView>
  </sheetViews>
  <sheetFormatPr defaultRowHeight="14.5" x14ac:dyDescent="0.35"/>
  <cols>
    <col min="1" max="1" width="12.1796875" customWidth="1"/>
    <col min="2" max="2" width="75" customWidth="1"/>
    <col min="3" max="11" width="16.7265625" customWidth="1"/>
    <col min="12" max="12" width="10.1796875" customWidth="1"/>
  </cols>
  <sheetData>
    <row r="1" spans="1:12" s="127" customFormat="1" ht="0.75" customHeight="1" x14ac:dyDescent="0.35">
      <c r="A1" s="160"/>
      <c r="B1" s="160"/>
    </row>
    <row r="2" spans="1:12" s="127" customFormat="1" ht="15.5" x14ac:dyDescent="0.35">
      <c r="A2" s="160"/>
      <c r="B2" s="160"/>
    </row>
    <row r="3" spans="1:12" s="127" customFormat="1" ht="15.5" x14ac:dyDescent="0.35">
      <c r="A3" s="160"/>
      <c r="B3" s="160"/>
    </row>
    <row r="4" spans="1:12" s="127" customFormat="1" ht="18" customHeight="1" x14ac:dyDescent="0.35">
      <c r="A4" s="160"/>
      <c r="B4" s="7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s="127" customFormat="1" ht="22.5" customHeight="1" x14ac:dyDescent="0.35">
      <c r="B5" s="161"/>
    </row>
    <row r="6" spans="1:12" ht="19.5" customHeight="1" x14ac:dyDescent="0.35">
      <c r="A6" s="272" t="s">
        <v>609</v>
      </c>
      <c r="B6" s="273"/>
      <c r="C6" s="240" t="s">
        <v>457</v>
      </c>
      <c r="D6" s="253" t="s">
        <v>458</v>
      </c>
      <c r="E6" s="254"/>
      <c r="F6" s="254"/>
      <c r="G6" s="255"/>
      <c r="H6" s="253" t="s">
        <v>3</v>
      </c>
      <c r="I6" s="254"/>
      <c r="J6" s="254"/>
      <c r="K6" s="255"/>
      <c r="L6" s="240" t="s">
        <v>459</v>
      </c>
    </row>
    <row r="7" spans="1:12" ht="56.25" customHeight="1" x14ac:dyDescent="0.35">
      <c r="A7" s="274"/>
      <c r="B7" s="275"/>
      <c r="C7" s="242"/>
      <c r="D7" s="162" t="s">
        <v>460</v>
      </c>
      <c r="E7" s="162" t="s">
        <v>461</v>
      </c>
      <c r="F7" s="163" t="s">
        <v>462</v>
      </c>
      <c r="G7" s="162" t="s">
        <v>7</v>
      </c>
      <c r="H7" s="163" t="s">
        <v>460</v>
      </c>
      <c r="I7" s="162" t="s">
        <v>461</v>
      </c>
      <c r="J7" s="163" t="s">
        <v>462</v>
      </c>
      <c r="K7" s="164" t="s">
        <v>7</v>
      </c>
      <c r="L7" s="242"/>
    </row>
    <row r="8" spans="1:12" x14ac:dyDescent="0.35">
      <c r="A8" s="165" t="s">
        <v>14</v>
      </c>
      <c r="B8" s="166" t="s">
        <v>610</v>
      </c>
      <c r="C8" s="167">
        <v>253744371</v>
      </c>
      <c r="D8" s="168"/>
      <c r="E8" s="168">
        <v>260549371</v>
      </c>
      <c r="F8" s="168"/>
      <c r="G8" s="168">
        <f>+D8+E8+F8</f>
        <v>260549371</v>
      </c>
      <c r="H8" s="168"/>
      <c r="I8" s="168">
        <v>55389232</v>
      </c>
      <c r="J8" s="168"/>
      <c r="K8" s="168">
        <f>+H8+I8+J8</f>
        <v>55389232</v>
      </c>
      <c r="L8" s="169">
        <f>+K8/G8</f>
        <v>0.21258632015657408</v>
      </c>
    </row>
    <row r="9" spans="1:12" x14ac:dyDescent="0.35">
      <c r="A9" s="165" t="s">
        <v>20</v>
      </c>
      <c r="B9" s="166" t="s">
        <v>611</v>
      </c>
      <c r="C9" s="167">
        <v>1170329912</v>
      </c>
      <c r="D9" s="168"/>
      <c r="E9" s="168">
        <v>1170329912</v>
      </c>
      <c r="F9" s="168"/>
      <c r="G9" s="168">
        <f t="shared" ref="G9:G38" si="0">+D9+E9+F9</f>
        <v>1170329912</v>
      </c>
      <c r="H9" s="168"/>
      <c r="I9" s="168">
        <v>240732174</v>
      </c>
      <c r="J9" s="168"/>
      <c r="K9" s="168">
        <f t="shared" ref="K9:K38" si="1">+H9+I9+J9</f>
        <v>240732174</v>
      </c>
      <c r="L9" s="169">
        <f t="shared" ref="L9:L40" si="2">+K9/G9</f>
        <v>0.20569599352426018</v>
      </c>
    </row>
    <row r="10" spans="1:12" x14ac:dyDescent="0.35">
      <c r="A10" s="165" t="s">
        <v>26</v>
      </c>
      <c r="B10" s="166" t="s">
        <v>612</v>
      </c>
      <c r="C10" s="167">
        <v>58189896</v>
      </c>
      <c r="D10" s="168"/>
      <c r="E10" s="168">
        <v>58189896</v>
      </c>
      <c r="F10" s="168"/>
      <c r="G10" s="168">
        <f t="shared" si="0"/>
        <v>58189896</v>
      </c>
      <c r="H10" s="168"/>
      <c r="I10" s="168">
        <v>10465799</v>
      </c>
      <c r="J10" s="168"/>
      <c r="K10" s="168">
        <f t="shared" si="1"/>
        <v>10465799</v>
      </c>
      <c r="L10" s="169">
        <f t="shared" si="2"/>
        <v>0.17985594956210268</v>
      </c>
    </row>
    <row r="11" spans="1:12" x14ac:dyDescent="0.35">
      <c r="A11" s="165" t="s">
        <v>36</v>
      </c>
      <c r="B11" s="166" t="s">
        <v>613</v>
      </c>
      <c r="C11" s="167">
        <v>64163111</v>
      </c>
      <c r="D11" s="168"/>
      <c r="E11" s="168">
        <v>64163111</v>
      </c>
      <c r="F11" s="168"/>
      <c r="G11" s="168">
        <f t="shared" si="0"/>
        <v>64163111</v>
      </c>
      <c r="H11" s="168"/>
      <c r="I11" s="168">
        <v>15851252</v>
      </c>
      <c r="J11" s="168"/>
      <c r="K11" s="168">
        <f t="shared" si="1"/>
        <v>15851252</v>
      </c>
      <c r="L11" s="169">
        <f t="shared" si="2"/>
        <v>0.24704618826852084</v>
      </c>
    </row>
    <row r="12" spans="1:12" x14ac:dyDescent="0.35">
      <c r="A12" s="165" t="s">
        <v>70</v>
      </c>
      <c r="B12" s="166" t="s">
        <v>614</v>
      </c>
      <c r="C12" s="167">
        <v>82760897</v>
      </c>
      <c r="D12" s="168"/>
      <c r="E12" s="168">
        <v>82760897</v>
      </c>
      <c r="F12" s="168"/>
      <c r="G12" s="168">
        <f t="shared" si="0"/>
        <v>82760897</v>
      </c>
      <c r="H12" s="168"/>
      <c r="I12" s="168">
        <v>17874144</v>
      </c>
      <c r="J12" s="168"/>
      <c r="K12" s="168">
        <f t="shared" si="1"/>
        <v>17874144</v>
      </c>
      <c r="L12" s="169">
        <f t="shared" si="2"/>
        <v>0.21597329956440661</v>
      </c>
    </row>
    <row r="13" spans="1:12" x14ac:dyDescent="0.35">
      <c r="A13" s="165" t="s">
        <v>78</v>
      </c>
      <c r="B13" s="166" t="s">
        <v>615</v>
      </c>
      <c r="C13" s="167">
        <v>244726165</v>
      </c>
      <c r="D13" s="168"/>
      <c r="E13" s="168">
        <v>244726165</v>
      </c>
      <c r="F13" s="168"/>
      <c r="G13" s="168">
        <f t="shared" si="0"/>
        <v>244726165</v>
      </c>
      <c r="H13" s="168"/>
      <c r="I13" s="168">
        <v>38531496</v>
      </c>
      <c r="J13" s="168"/>
      <c r="K13" s="168">
        <f t="shared" si="1"/>
        <v>38531496</v>
      </c>
      <c r="L13" s="169">
        <f t="shared" si="2"/>
        <v>0.15744739022899329</v>
      </c>
    </row>
    <row r="14" spans="1:12" x14ac:dyDescent="0.35">
      <c r="A14" s="165" t="s">
        <v>616</v>
      </c>
      <c r="B14" s="166" t="s">
        <v>617</v>
      </c>
      <c r="C14" s="167">
        <v>835325620</v>
      </c>
      <c r="D14" s="168"/>
      <c r="E14" s="168">
        <v>835325620</v>
      </c>
      <c r="F14" s="168"/>
      <c r="G14" s="168">
        <f t="shared" si="0"/>
        <v>835325620</v>
      </c>
      <c r="H14" s="168"/>
      <c r="I14" s="168">
        <v>118452160</v>
      </c>
      <c r="J14" s="168"/>
      <c r="K14" s="168">
        <f t="shared" si="1"/>
        <v>118452160</v>
      </c>
      <c r="L14" s="169">
        <f t="shared" si="2"/>
        <v>0.14180357595161514</v>
      </c>
    </row>
    <row r="15" spans="1:12" x14ac:dyDescent="0.35">
      <c r="A15" s="165" t="s">
        <v>618</v>
      </c>
      <c r="B15" s="166" t="s">
        <v>619</v>
      </c>
      <c r="C15" s="167">
        <v>417935238</v>
      </c>
      <c r="D15" s="168"/>
      <c r="E15" s="168">
        <v>417935238</v>
      </c>
      <c r="F15" s="168"/>
      <c r="G15" s="168">
        <f t="shared" si="0"/>
        <v>417935238</v>
      </c>
      <c r="H15" s="168"/>
      <c r="I15" s="168">
        <v>92505290</v>
      </c>
      <c r="J15" s="168"/>
      <c r="K15" s="168">
        <f t="shared" si="1"/>
        <v>92505290</v>
      </c>
      <c r="L15" s="169">
        <f t="shared" si="2"/>
        <v>0.22133881422078125</v>
      </c>
    </row>
    <row r="16" spans="1:12" x14ac:dyDescent="0.35">
      <c r="A16" s="165" t="s">
        <v>88</v>
      </c>
      <c r="B16" s="166" t="s">
        <v>620</v>
      </c>
      <c r="C16" s="167">
        <v>293632129</v>
      </c>
      <c r="D16" s="168"/>
      <c r="E16" s="168">
        <v>60164000</v>
      </c>
      <c r="F16" s="168">
        <v>266468129</v>
      </c>
      <c r="G16" s="168">
        <f t="shared" si="0"/>
        <v>326632129</v>
      </c>
      <c r="H16" s="168"/>
      <c r="I16" s="168">
        <v>0</v>
      </c>
      <c r="J16" s="168">
        <v>42054204</v>
      </c>
      <c r="K16" s="168">
        <f t="shared" si="1"/>
        <v>42054204</v>
      </c>
      <c r="L16" s="169">
        <f t="shared" si="2"/>
        <v>0.12875097170860372</v>
      </c>
    </row>
    <row r="17" spans="1:12" x14ac:dyDescent="0.35">
      <c r="A17" s="165" t="s">
        <v>621</v>
      </c>
      <c r="B17" s="166" t="s">
        <v>622</v>
      </c>
      <c r="C17" s="167">
        <v>15651340</v>
      </c>
      <c r="D17" s="168"/>
      <c r="E17" s="168">
        <v>7320000</v>
      </c>
      <c r="F17" s="168">
        <v>8331340</v>
      </c>
      <c r="G17" s="168">
        <f t="shared" si="0"/>
        <v>15651340</v>
      </c>
      <c r="H17" s="168"/>
      <c r="I17" s="168">
        <v>1830000</v>
      </c>
      <c r="J17" s="168">
        <v>1145670</v>
      </c>
      <c r="K17" s="168">
        <f t="shared" si="1"/>
        <v>2975670</v>
      </c>
      <c r="L17" s="169">
        <f t="shared" si="2"/>
        <v>0.19012237929787482</v>
      </c>
    </row>
    <row r="18" spans="1:12" x14ac:dyDescent="0.35">
      <c r="A18" s="165" t="s">
        <v>623</v>
      </c>
      <c r="B18" s="166" t="s">
        <v>624</v>
      </c>
      <c r="C18" s="167">
        <v>272259819</v>
      </c>
      <c r="D18" s="168"/>
      <c r="E18" s="168"/>
      <c r="F18" s="168">
        <v>272259819</v>
      </c>
      <c r="G18" s="168">
        <f t="shared" si="0"/>
        <v>272259819</v>
      </c>
      <c r="H18" s="168"/>
      <c r="I18" s="168"/>
      <c r="J18" s="168">
        <v>44604267</v>
      </c>
      <c r="K18" s="168">
        <f t="shared" si="1"/>
        <v>44604267</v>
      </c>
      <c r="L18" s="169">
        <f t="shared" si="2"/>
        <v>0.1638297827561547</v>
      </c>
    </row>
    <row r="19" spans="1:12" x14ac:dyDescent="0.35">
      <c r="A19" s="165" t="s">
        <v>625</v>
      </c>
      <c r="B19" s="166" t="s">
        <v>626</v>
      </c>
      <c r="C19" s="167">
        <v>538412365</v>
      </c>
      <c r="D19" s="168">
        <v>84544621</v>
      </c>
      <c r="E19" s="168">
        <v>312648463</v>
      </c>
      <c r="F19" s="168">
        <v>146880022</v>
      </c>
      <c r="G19" s="168">
        <f t="shared" si="0"/>
        <v>544073106</v>
      </c>
      <c r="H19" s="168">
        <v>11095812</v>
      </c>
      <c r="I19" s="168">
        <v>58941934</v>
      </c>
      <c r="J19" s="168">
        <v>30860576</v>
      </c>
      <c r="K19" s="168">
        <f t="shared" si="1"/>
        <v>100898322</v>
      </c>
      <c r="L19" s="169">
        <f t="shared" si="2"/>
        <v>0.18544993473726304</v>
      </c>
    </row>
    <row r="20" spans="1:12" s="127" customFormat="1" x14ac:dyDescent="0.35">
      <c r="A20" s="129" t="s">
        <v>102</v>
      </c>
      <c r="B20" s="170" t="s">
        <v>627</v>
      </c>
      <c r="C20" s="171">
        <v>27804438870.918411</v>
      </c>
      <c r="D20" s="168">
        <v>781426147.11579967</v>
      </c>
      <c r="E20" s="168">
        <v>18144657004.168106</v>
      </c>
      <c r="F20" s="168">
        <v>13115380446</v>
      </c>
      <c r="G20" s="168">
        <f t="shared" si="0"/>
        <v>32041463597.283905</v>
      </c>
      <c r="H20" s="168">
        <v>84281771</v>
      </c>
      <c r="I20" s="168">
        <v>3245491844</v>
      </c>
      <c r="J20" s="168">
        <v>2199617806</v>
      </c>
      <c r="K20" s="168">
        <f t="shared" si="1"/>
        <v>5529391421</v>
      </c>
      <c r="L20" s="169">
        <f t="shared" si="2"/>
        <v>0.17256987666033821</v>
      </c>
    </row>
    <row r="21" spans="1:12" x14ac:dyDescent="0.35">
      <c r="A21" s="129" t="s">
        <v>120</v>
      </c>
      <c r="B21" s="170" t="s">
        <v>628</v>
      </c>
      <c r="C21" s="167">
        <v>1390965632.0000002</v>
      </c>
      <c r="D21" s="168">
        <v>553090000</v>
      </c>
      <c r="E21" s="168">
        <v>900478741</v>
      </c>
      <c r="F21" s="168">
        <v>26083087</v>
      </c>
      <c r="G21" s="168">
        <f t="shared" si="0"/>
        <v>1479651828</v>
      </c>
      <c r="H21" s="168">
        <v>0</v>
      </c>
      <c r="I21" s="168">
        <v>131348206</v>
      </c>
      <c r="J21" s="168">
        <v>4918970</v>
      </c>
      <c r="K21" s="168">
        <f t="shared" si="1"/>
        <v>136267176</v>
      </c>
      <c r="L21" s="169">
        <f t="shared" si="2"/>
        <v>9.2094081473334283E-2</v>
      </c>
    </row>
    <row r="22" spans="1:12" x14ac:dyDescent="0.35">
      <c r="A22" s="129" t="s">
        <v>124</v>
      </c>
      <c r="B22" s="170" t="s">
        <v>629</v>
      </c>
      <c r="C22" s="167">
        <v>4016370045</v>
      </c>
      <c r="D22" s="168">
        <v>132714009.99999999</v>
      </c>
      <c r="E22" s="168">
        <v>3765470849</v>
      </c>
      <c r="F22" s="168">
        <v>133400275</v>
      </c>
      <c r="G22" s="168">
        <f t="shared" si="0"/>
        <v>4031585134</v>
      </c>
      <c r="H22" s="168">
        <v>27046080</v>
      </c>
      <c r="I22" s="168">
        <v>714103624</v>
      </c>
      <c r="J22" s="168">
        <v>27992056</v>
      </c>
      <c r="K22" s="168">
        <f t="shared" si="1"/>
        <v>769141760</v>
      </c>
      <c r="L22" s="169">
        <f t="shared" si="2"/>
        <v>0.1907789949698728</v>
      </c>
    </row>
    <row r="23" spans="1:12" x14ac:dyDescent="0.35">
      <c r="A23" s="129" t="s">
        <v>630</v>
      </c>
      <c r="B23" s="170" t="s">
        <v>631</v>
      </c>
      <c r="C23" s="172">
        <v>1720628205</v>
      </c>
      <c r="D23" s="168">
        <v>0</v>
      </c>
      <c r="E23" s="168">
        <v>1659445405</v>
      </c>
      <c r="F23" s="168">
        <v>61182800</v>
      </c>
      <c r="G23" s="168">
        <f t="shared" si="0"/>
        <v>1720628205</v>
      </c>
      <c r="H23" s="168">
        <v>0</v>
      </c>
      <c r="I23" s="168">
        <v>275143804</v>
      </c>
      <c r="J23" s="168">
        <v>9151029</v>
      </c>
      <c r="K23" s="168">
        <f t="shared" si="1"/>
        <v>284294833</v>
      </c>
      <c r="L23" s="169">
        <f t="shared" si="2"/>
        <v>0.16522734671782274</v>
      </c>
    </row>
    <row r="24" spans="1:12" x14ac:dyDescent="0.35">
      <c r="A24" s="129" t="s">
        <v>632</v>
      </c>
      <c r="B24" s="170" t="s">
        <v>633</v>
      </c>
      <c r="C24" s="172">
        <v>57626040</v>
      </c>
      <c r="D24" s="168"/>
      <c r="E24" s="168"/>
      <c r="F24" s="168">
        <v>57626040</v>
      </c>
      <c r="G24" s="168">
        <f t="shared" si="0"/>
        <v>57626040</v>
      </c>
      <c r="H24" s="168"/>
      <c r="I24" s="168"/>
      <c r="J24" s="168">
        <v>6965836</v>
      </c>
      <c r="K24" s="168">
        <f t="shared" si="1"/>
        <v>6965836</v>
      </c>
      <c r="L24" s="169">
        <f t="shared" si="2"/>
        <v>0.12088000494221016</v>
      </c>
    </row>
    <row r="25" spans="1:12" x14ac:dyDescent="0.35">
      <c r="A25" s="129" t="s">
        <v>634</v>
      </c>
      <c r="B25" s="170" t="s">
        <v>635</v>
      </c>
      <c r="C25" s="172">
        <v>1926189535</v>
      </c>
      <c r="D25" s="168">
        <v>81420426</v>
      </c>
      <c r="E25" s="168">
        <v>1713712952</v>
      </c>
      <c r="F25" s="168">
        <v>163895252</v>
      </c>
      <c r="G25" s="168">
        <f t="shared" si="0"/>
        <v>1959028630</v>
      </c>
      <c r="H25" s="168">
        <v>0</v>
      </c>
      <c r="I25" s="168">
        <v>41530339</v>
      </c>
      <c r="J25" s="168">
        <v>34399989</v>
      </c>
      <c r="K25" s="168">
        <f t="shared" si="1"/>
        <v>75930328</v>
      </c>
      <c r="L25" s="169">
        <f t="shared" si="2"/>
        <v>3.8759172192394144E-2</v>
      </c>
    </row>
    <row r="26" spans="1:12" x14ac:dyDescent="0.35">
      <c r="A26" s="129" t="s">
        <v>636</v>
      </c>
      <c r="B26" s="170" t="s">
        <v>637</v>
      </c>
      <c r="C26" s="172">
        <v>79265155</v>
      </c>
      <c r="D26" s="168"/>
      <c r="E26" s="168">
        <v>31500000</v>
      </c>
      <c r="F26" s="168">
        <v>47765155</v>
      </c>
      <c r="G26" s="168">
        <f t="shared" si="0"/>
        <v>79265155</v>
      </c>
      <c r="H26" s="168"/>
      <c r="I26" s="168">
        <v>1480764</v>
      </c>
      <c r="J26" s="168">
        <v>9772278</v>
      </c>
      <c r="K26" s="168">
        <f t="shared" si="1"/>
        <v>11253042</v>
      </c>
      <c r="L26" s="169">
        <f t="shared" si="2"/>
        <v>0.14196707241662493</v>
      </c>
    </row>
    <row r="27" spans="1:12" x14ac:dyDescent="0.35">
      <c r="A27" s="129" t="s">
        <v>638</v>
      </c>
      <c r="B27" s="170" t="s">
        <v>639</v>
      </c>
      <c r="C27" s="172">
        <v>4844708963</v>
      </c>
      <c r="D27" s="168">
        <v>1229682562</v>
      </c>
      <c r="E27" s="168">
        <v>3586854913</v>
      </c>
      <c r="F27" s="168">
        <v>30143620</v>
      </c>
      <c r="G27" s="168">
        <f t="shared" si="0"/>
        <v>4846681095</v>
      </c>
      <c r="H27" s="168">
        <v>291157528</v>
      </c>
      <c r="I27" s="168">
        <v>677751043</v>
      </c>
      <c r="J27" s="168">
        <v>6876802</v>
      </c>
      <c r="K27" s="168">
        <f t="shared" si="1"/>
        <v>975785373</v>
      </c>
      <c r="L27" s="169">
        <f t="shared" si="2"/>
        <v>0.20133063304013404</v>
      </c>
    </row>
    <row r="28" spans="1:12" x14ac:dyDescent="0.35">
      <c r="A28" s="173" t="s">
        <v>640</v>
      </c>
      <c r="B28" s="46" t="s">
        <v>641</v>
      </c>
      <c r="C28" s="172">
        <v>2777702201</v>
      </c>
      <c r="D28" s="168">
        <v>516798546</v>
      </c>
      <c r="E28" s="168">
        <v>1417136373</v>
      </c>
      <c r="F28" s="168">
        <v>848376596</v>
      </c>
      <c r="G28" s="168">
        <f t="shared" si="0"/>
        <v>2782311515</v>
      </c>
      <c r="H28" s="168">
        <v>56417274</v>
      </c>
      <c r="I28" s="168">
        <v>230940001</v>
      </c>
      <c r="J28" s="168">
        <v>212755731</v>
      </c>
      <c r="K28" s="168">
        <f t="shared" si="1"/>
        <v>500113006</v>
      </c>
      <c r="L28" s="169">
        <f t="shared" si="2"/>
        <v>0.17974730841740416</v>
      </c>
    </row>
    <row r="29" spans="1:12" x14ac:dyDescent="0.35">
      <c r="A29" s="173" t="s">
        <v>642</v>
      </c>
      <c r="B29" s="46" t="s">
        <v>643</v>
      </c>
      <c r="C29" s="172">
        <v>368989734</v>
      </c>
      <c r="D29" s="168">
        <v>111000000</v>
      </c>
      <c r="E29" s="168">
        <v>77317675</v>
      </c>
      <c r="F29" s="168">
        <v>180672059</v>
      </c>
      <c r="G29" s="168">
        <f t="shared" si="0"/>
        <v>368989734</v>
      </c>
      <c r="H29" s="168">
        <v>0</v>
      </c>
      <c r="I29" s="168">
        <v>2932273</v>
      </c>
      <c r="J29" s="168">
        <v>28531751</v>
      </c>
      <c r="K29" s="168">
        <f t="shared" si="1"/>
        <v>31464024</v>
      </c>
      <c r="L29" s="169">
        <f t="shared" si="2"/>
        <v>8.527073005234341E-2</v>
      </c>
    </row>
    <row r="30" spans="1:12" x14ac:dyDescent="0.35">
      <c r="A30" s="173" t="s">
        <v>644</v>
      </c>
      <c r="B30" s="46" t="s">
        <v>645</v>
      </c>
      <c r="C30" s="172">
        <v>11079169952</v>
      </c>
      <c r="D30" s="168">
        <v>440262882</v>
      </c>
      <c r="E30" s="168">
        <v>10070937969</v>
      </c>
      <c r="F30" s="168">
        <v>602085514</v>
      </c>
      <c r="G30" s="168">
        <f t="shared" si="0"/>
        <v>11113286365</v>
      </c>
      <c r="H30" s="168">
        <v>181541998</v>
      </c>
      <c r="I30" s="168">
        <v>2258059435</v>
      </c>
      <c r="J30" s="168">
        <v>119297505</v>
      </c>
      <c r="K30" s="168">
        <f t="shared" si="1"/>
        <v>2558898938</v>
      </c>
      <c r="L30" s="169">
        <f t="shared" si="2"/>
        <v>0.2302558265806012</v>
      </c>
    </row>
    <row r="31" spans="1:12" x14ac:dyDescent="0.35">
      <c r="A31" s="173" t="s">
        <v>646</v>
      </c>
      <c r="B31" s="46" t="s">
        <v>647</v>
      </c>
      <c r="C31" s="172">
        <v>9419514407.0200005</v>
      </c>
      <c r="D31" s="168">
        <v>1517912399</v>
      </c>
      <c r="E31" s="168">
        <v>7867173566.0199995</v>
      </c>
      <c r="F31" s="168">
        <v>472020272</v>
      </c>
      <c r="G31" s="168">
        <f t="shared" si="0"/>
        <v>9857106237.0200005</v>
      </c>
      <c r="H31" s="168">
        <v>62758546</v>
      </c>
      <c r="I31" s="168">
        <v>1350666333</v>
      </c>
      <c r="J31" s="168">
        <v>80598781</v>
      </c>
      <c r="K31" s="168">
        <f t="shared" si="1"/>
        <v>1494023660</v>
      </c>
      <c r="L31" s="169">
        <f t="shared" si="2"/>
        <v>0.15156818076982329</v>
      </c>
    </row>
    <row r="32" spans="1:12" s="141" customFormat="1" x14ac:dyDescent="0.35">
      <c r="A32" s="174" t="s">
        <v>648</v>
      </c>
      <c r="B32" s="43" t="s">
        <v>649</v>
      </c>
      <c r="C32" s="172">
        <v>586085934.20000005</v>
      </c>
      <c r="D32" s="172">
        <v>120734351.2</v>
      </c>
      <c r="E32" s="172">
        <v>298524486</v>
      </c>
      <c r="F32" s="172">
        <v>219744072</v>
      </c>
      <c r="G32" s="168">
        <f t="shared" si="0"/>
        <v>639002909.20000005</v>
      </c>
      <c r="H32" s="172">
        <v>16705463</v>
      </c>
      <c r="I32" s="172">
        <v>37554405</v>
      </c>
      <c r="J32" s="172">
        <v>47674324</v>
      </c>
      <c r="K32" s="168">
        <f t="shared" si="1"/>
        <v>101934192</v>
      </c>
      <c r="L32" s="175">
        <f t="shared" si="2"/>
        <v>0.15952070097398546</v>
      </c>
    </row>
    <row r="33" spans="1:12" x14ac:dyDescent="0.35">
      <c r="A33" s="173" t="s">
        <v>650</v>
      </c>
      <c r="B33" s="46" t="s">
        <v>651</v>
      </c>
      <c r="C33" s="172">
        <v>1716098168</v>
      </c>
      <c r="D33" s="168">
        <v>182392475</v>
      </c>
      <c r="E33" s="168">
        <v>1383230306</v>
      </c>
      <c r="F33" s="168">
        <v>158561067</v>
      </c>
      <c r="G33" s="168">
        <f t="shared" si="0"/>
        <v>1724183848</v>
      </c>
      <c r="H33" s="168">
        <v>19790527</v>
      </c>
      <c r="I33" s="168">
        <v>229490404</v>
      </c>
      <c r="J33" s="168">
        <v>18579304</v>
      </c>
      <c r="K33" s="168">
        <f t="shared" si="1"/>
        <v>267860235</v>
      </c>
      <c r="L33" s="169">
        <f t="shared" si="2"/>
        <v>0.15535479891585205</v>
      </c>
    </row>
    <row r="34" spans="1:12" x14ac:dyDescent="0.35">
      <c r="A34" s="173" t="s">
        <v>652</v>
      </c>
      <c r="B34" s="46" t="s">
        <v>653</v>
      </c>
      <c r="C34" s="172">
        <v>2380442819</v>
      </c>
      <c r="D34" s="168">
        <v>932537321</v>
      </c>
      <c r="E34" s="168">
        <v>1313963055</v>
      </c>
      <c r="F34" s="168">
        <v>136151268</v>
      </c>
      <c r="G34" s="168">
        <f t="shared" si="0"/>
        <v>2382651644</v>
      </c>
      <c r="H34" s="168">
        <v>45845283</v>
      </c>
      <c r="I34" s="168">
        <v>290630038</v>
      </c>
      <c r="J34" s="168">
        <v>26029701</v>
      </c>
      <c r="K34" s="168">
        <f t="shared" si="1"/>
        <v>362505022</v>
      </c>
      <c r="L34" s="169">
        <f t="shared" si="2"/>
        <v>0.15214352585400437</v>
      </c>
    </row>
    <row r="35" spans="1:12" x14ac:dyDescent="0.35">
      <c r="A35" s="173" t="s">
        <v>654</v>
      </c>
      <c r="B35" s="43" t="s">
        <v>655</v>
      </c>
      <c r="C35" s="172">
        <v>6676825425</v>
      </c>
      <c r="D35" s="168">
        <v>5668918332.0649996</v>
      </c>
      <c r="E35" s="168">
        <v>1052707648</v>
      </c>
      <c r="F35" s="168">
        <v>307473954</v>
      </c>
      <c r="G35" s="168">
        <f t="shared" si="0"/>
        <v>7029099934.0649996</v>
      </c>
      <c r="H35" s="168">
        <v>260197379</v>
      </c>
      <c r="I35" s="172">
        <v>164904116</v>
      </c>
      <c r="J35" s="168">
        <v>55447513</v>
      </c>
      <c r="K35" s="168">
        <f t="shared" si="1"/>
        <v>480549008</v>
      </c>
      <c r="L35" s="169">
        <f t="shared" si="2"/>
        <v>6.8365653143032445E-2</v>
      </c>
    </row>
    <row r="36" spans="1:12" x14ac:dyDescent="0.35">
      <c r="A36" s="173" t="s">
        <v>656</v>
      </c>
      <c r="B36" s="46" t="s">
        <v>657</v>
      </c>
      <c r="C36" s="172">
        <v>1760737826.2865</v>
      </c>
      <c r="D36" s="168">
        <v>977591470.66030002</v>
      </c>
      <c r="E36" s="168">
        <v>1008617005.1265001</v>
      </c>
      <c r="F36" s="168">
        <v>113327303</v>
      </c>
      <c r="G36" s="168">
        <f t="shared" si="0"/>
        <v>2099535778.7868001</v>
      </c>
      <c r="H36" s="168">
        <v>108651379</v>
      </c>
      <c r="I36" s="168">
        <v>231032888</v>
      </c>
      <c r="J36" s="168">
        <v>19594388</v>
      </c>
      <c r="K36" s="168">
        <f t="shared" si="1"/>
        <v>359278655</v>
      </c>
      <c r="L36" s="169">
        <f t="shared" si="2"/>
        <v>0.17112290184814391</v>
      </c>
    </row>
    <row r="37" spans="1:12" x14ac:dyDescent="0.35">
      <c r="A37" s="173" t="s">
        <v>658</v>
      </c>
      <c r="B37" s="46" t="s">
        <v>659</v>
      </c>
      <c r="C37" s="172">
        <v>3032230879.2323999</v>
      </c>
      <c r="D37" s="168">
        <v>2852278819.0349998</v>
      </c>
      <c r="E37" s="168">
        <v>56461010.197400004</v>
      </c>
      <c r="F37" s="168">
        <v>166413457</v>
      </c>
      <c r="G37" s="168">
        <f t="shared" si="0"/>
        <v>3075153286.2323999</v>
      </c>
      <c r="H37" s="168">
        <v>609747266</v>
      </c>
      <c r="I37" s="168">
        <v>2786870</v>
      </c>
      <c r="J37" s="168">
        <v>25102006</v>
      </c>
      <c r="K37" s="168">
        <f t="shared" si="1"/>
        <v>637636142</v>
      </c>
      <c r="L37" s="169">
        <f t="shared" si="2"/>
        <v>0.2073510107137507</v>
      </c>
    </row>
    <row r="38" spans="1:12" x14ac:dyDescent="0.35">
      <c r="A38" s="173" t="s">
        <v>660</v>
      </c>
      <c r="B38" s="46" t="s">
        <v>661</v>
      </c>
      <c r="C38" s="172">
        <v>63631546</v>
      </c>
      <c r="D38" s="168"/>
      <c r="E38" s="168">
        <v>63631546</v>
      </c>
      <c r="F38" s="168"/>
      <c r="G38" s="168">
        <f t="shared" si="0"/>
        <v>63631546</v>
      </c>
      <c r="H38" s="168"/>
      <c r="I38" s="168">
        <v>13368878</v>
      </c>
      <c r="J38" s="168"/>
      <c r="K38" s="168">
        <f t="shared" si="1"/>
        <v>13368878</v>
      </c>
      <c r="L38" s="169">
        <f t="shared" si="2"/>
        <v>0.21009827421134794</v>
      </c>
    </row>
    <row r="39" spans="1:12" s="141" customFormat="1" x14ac:dyDescent="0.35">
      <c r="A39" s="276" t="s">
        <v>608</v>
      </c>
      <c r="B39" s="277"/>
      <c r="C39" s="41"/>
      <c r="D39" s="39"/>
      <c r="E39" s="39"/>
      <c r="F39" s="176"/>
      <c r="G39" s="39"/>
      <c r="H39" s="176"/>
      <c r="I39" s="39"/>
      <c r="J39" s="176"/>
      <c r="K39" s="39">
        <f>+'Mapa II_ Despesas por Economica'!K144</f>
        <v>244814659</v>
      </c>
      <c r="L39" s="40"/>
    </row>
    <row r="40" spans="1:12" x14ac:dyDescent="0.35">
      <c r="A40" s="270" t="s">
        <v>662</v>
      </c>
      <c r="B40" s="271"/>
      <c r="C40" s="23">
        <f>SUM(C8:C39)</f>
        <v>85948752200.657318</v>
      </c>
      <c r="D40" s="23">
        <f t="shared" ref="D40:K40" si="3">SUM(D8:D39)</f>
        <v>16183304362.076097</v>
      </c>
      <c r="E40" s="23">
        <f t="shared" si="3"/>
        <v>57925933176.512009</v>
      </c>
      <c r="F40" s="23">
        <f t="shared" si="3"/>
        <v>17534241547</v>
      </c>
      <c r="G40" s="23">
        <f t="shared" si="3"/>
        <v>91643479085.58812</v>
      </c>
      <c r="H40" s="23">
        <f t="shared" si="3"/>
        <v>1775236306</v>
      </c>
      <c r="I40" s="23">
        <f t="shared" si="3"/>
        <v>10549788746</v>
      </c>
      <c r="J40" s="23">
        <f t="shared" si="3"/>
        <v>3051970487</v>
      </c>
      <c r="K40" s="23">
        <f t="shared" si="3"/>
        <v>15621810198</v>
      </c>
      <c r="L40" s="177">
        <f t="shared" si="2"/>
        <v>0.17046286712238853</v>
      </c>
    </row>
  </sheetData>
  <mergeCells count="7">
    <mergeCell ref="L6:L7"/>
    <mergeCell ref="A39:B39"/>
    <mergeCell ref="A40:B40"/>
    <mergeCell ref="A6:B7"/>
    <mergeCell ref="C6:C7"/>
    <mergeCell ref="D6:G6"/>
    <mergeCell ref="H6:K6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C93" zoomScale="90" zoomScaleNormal="90" workbookViewId="0">
      <selection activeCell="K96" sqref="K96"/>
    </sheetView>
  </sheetViews>
  <sheetFormatPr defaultRowHeight="14.5" x14ac:dyDescent="0.35"/>
  <cols>
    <col min="1" max="1" width="33.54296875" customWidth="1"/>
    <col min="2" max="2" width="68.1796875" customWidth="1"/>
    <col min="3" max="11" width="16.7265625" customWidth="1"/>
    <col min="12" max="12" width="10.81640625" customWidth="1"/>
  </cols>
  <sheetData>
    <row r="1" spans="1:12" s="127" customFormat="1" ht="22.5" customHeight="1" x14ac:dyDescent="0.35">
      <c r="A1" s="265"/>
      <c r="B1" s="265"/>
    </row>
    <row r="2" spans="1:12" s="127" customFormat="1" ht="51.75" customHeight="1" x14ac:dyDescent="0.35">
      <c r="A2" s="266"/>
      <c r="B2" s="266"/>
    </row>
    <row r="3" spans="1:12" s="127" customFormat="1" x14ac:dyDescent="0.35">
      <c r="A3" s="244" t="s">
        <v>663</v>
      </c>
      <c r="B3" s="245"/>
      <c r="C3" s="240" t="s">
        <v>457</v>
      </c>
      <c r="D3" s="253" t="s">
        <v>458</v>
      </c>
      <c r="E3" s="254"/>
      <c r="F3" s="254"/>
      <c r="G3" s="255"/>
      <c r="H3" s="253" t="s">
        <v>3</v>
      </c>
      <c r="I3" s="254"/>
      <c r="J3" s="254"/>
      <c r="K3" s="255"/>
      <c r="L3" s="280" t="s">
        <v>4</v>
      </c>
    </row>
    <row r="4" spans="1:12" x14ac:dyDescent="0.35">
      <c r="A4" s="246"/>
      <c r="B4" s="247"/>
      <c r="C4" s="241"/>
      <c r="D4" s="241" t="s">
        <v>460</v>
      </c>
      <c r="E4" s="278" t="s">
        <v>461</v>
      </c>
      <c r="F4" s="241" t="s">
        <v>462</v>
      </c>
      <c r="G4" s="282" t="s">
        <v>7</v>
      </c>
      <c r="H4" s="241" t="s">
        <v>460</v>
      </c>
      <c r="I4" s="278" t="s">
        <v>461</v>
      </c>
      <c r="J4" s="241" t="s">
        <v>462</v>
      </c>
      <c r="K4" s="279" t="s">
        <v>7</v>
      </c>
      <c r="L4" s="281"/>
    </row>
    <row r="5" spans="1:12" ht="28.5" customHeight="1" x14ac:dyDescent="0.35">
      <c r="A5" s="248"/>
      <c r="B5" s="249"/>
      <c r="C5" s="241"/>
      <c r="D5" s="241"/>
      <c r="E5" s="278"/>
      <c r="F5" s="241"/>
      <c r="G5" s="282"/>
      <c r="H5" s="241"/>
      <c r="I5" s="278"/>
      <c r="J5" s="241"/>
      <c r="K5" s="279"/>
      <c r="L5" s="281"/>
    </row>
    <row r="6" spans="1:12" x14ac:dyDescent="0.35">
      <c r="A6" s="178" t="s">
        <v>664</v>
      </c>
      <c r="B6" s="166" t="s">
        <v>665</v>
      </c>
      <c r="C6" s="179">
        <v>6879098604</v>
      </c>
      <c r="D6" s="180"/>
      <c r="E6" s="180">
        <v>6456881153</v>
      </c>
      <c r="F6" s="180">
        <v>438987420</v>
      </c>
      <c r="G6" s="180">
        <f>+D6+E6+F6</f>
        <v>6895868573</v>
      </c>
      <c r="H6" s="180"/>
      <c r="I6" s="180">
        <v>1470927606</v>
      </c>
      <c r="J6" s="180">
        <v>75988033</v>
      </c>
      <c r="K6" s="180">
        <f>+H6+I6+J6</f>
        <v>1546915639</v>
      </c>
      <c r="L6" s="181">
        <f>+K6/G6</f>
        <v>0.22432498859632777</v>
      </c>
    </row>
    <row r="7" spans="1:12" x14ac:dyDescent="0.35">
      <c r="A7" s="182"/>
      <c r="B7" s="166" t="s">
        <v>666</v>
      </c>
      <c r="C7" s="179">
        <v>4671036900</v>
      </c>
      <c r="D7" s="180">
        <v>85185281</v>
      </c>
      <c r="E7" s="180">
        <v>211667387</v>
      </c>
      <c r="F7" s="180">
        <v>4723241760</v>
      </c>
      <c r="G7" s="180">
        <f t="shared" ref="G7:G70" si="0">+D7+E7+F7</f>
        <v>5020094428</v>
      </c>
      <c r="H7" s="180">
        <v>15626878</v>
      </c>
      <c r="I7" s="180">
        <v>11610594</v>
      </c>
      <c r="J7" s="180">
        <v>426280570</v>
      </c>
      <c r="K7" s="180">
        <f t="shared" ref="K7:K70" si="1">+H7+I7+J7</f>
        <v>453518042</v>
      </c>
      <c r="L7" s="181">
        <f t="shared" ref="L7:L70" si="2">+K7/G7</f>
        <v>9.0340540104278694E-2</v>
      </c>
    </row>
    <row r="8" spans="1:12" x14ac:dyDescent="0.35">
      <c r="A8" s="182"/>
      <c r="B8" s="166" t="s">
        <v>667</v>
      </c>
      <c r="C8" s="179">
        <v>1913261382</v>
      </c>
      <c r="D8" s="180">
        <v>65420426</v>
      </c>
      <c r="E8" s="180">
        <v>1707919448</v>
      </c>
      <c r="F8" s="180">
        <v>172760603</v>
      </c>
      <c r="G8" s="180">
        <f t="shared" si="0"/>
        <v>1946100477</v>
      </c>
      <c r="H8" s="180">
        <v>0</v>
      </c>
      <c r="I8" s="180">
        <v>41530339</v>
      </c>
      <c r="J8" s="180">
        <v>35302313</v>
      </c>
      <c r="K8" s="180">
        <f t="shared" si="1"/>
        <v>76832652</v>
      </c>
      <c r="L8" s="181">
        <f t="shared" si="2"/>
        <v>3.9480310964437423E-2</v>
      </c>
    </row>
    <row r="9" spans="1:12" x14ac:dyDescent="0.35">
      <c r="A9" s="182"/>
      <c r="B9" s="166" t="s">
        <v>668</v>
      </c>
      <c r="C9" s="179">
        <v>40442961</v>
      </c>
      <c r="D9" s="180"/>
      <c r="E9" s="180">
        <v>3162000</v>
      </c>
      <c r="F9" s="180">
        <v>37280961</v>
      </c>
      <c r="G9" s="180">
        <f t="shared" si="0"/>
        <v>40442961</v>
      </c>
      <c r="H9" s="180"/>
      <c r="I9" s="180">
        <v>261679</v>
      </c>
      <c r="J9" s="180">
        <v>7159199</v>
      </c>
      <c r="K9" s="180">
        <f t="shared" si="1"/>
        <v>7420878</v>
      </c>
      <c r="L9" s="181">
        <f t="shared" si="2"/>
        <v>0.18348997740298986</v>
      </c>
    </row>
    <row r="10" spans="1:12" x14ac:dyDescent="0.35">
      <c r="A10" s="182"/>
      <c r="B10" s="183" t="s">
        <v>669</v>
      </c>
      <c r="C10" s="179">
        <v>789444655.80260003</v>
      </c>
      <c r="D10" s="180"/>
      <c r="E10" s="180">
        <v>4979706324.2230988</v>
      </c>
      <c r="F10" s="180"/>
      <c r="G10" s="180">
        <f t="shared" si="0"/>
        <v>4979706324.2230988</v>
      </c>
      <c r="H10" s="180"/>
      <c r="I10" s="180">
        <v>126257697</v>
      </c>
      <c r="J10" s="180"/>
      <c r="K10" s="180">
        <f t="shared" si="1"/>
        <v>126257697</v>
      </c>
      <c r="L10" s="181">
        <f t="shared" si="2"/>
        <v>2.5354446382879398E-2</v>
      </c>
    </row>
    <row r="11" spans="1:12" x14ac:dyDescent="0.35">
      <c r="A11" s="182"/>
      <c r="B11" s="184" t="s">
        <v>670</v>
      </c>
      <c r="C11" s="179">
        <v>385911707</v>
      </c>
      <c r="D11" s="180">
        <v>15500000</v>
      </c>
      <c r="E11" s="180">
        <v>146547075</v>
      </c>
      <c r="F11" s="180">
        <v>223864632</v>
      </c>
      <c r="G11" s="180">
        <f t="shared" si="0"/>
        <v>385911707</v>
      </c>
      <c r="H11" s="180">
        <v>0</v>
      </c>
      <c r="I11" s="180">
        <v>17301951</v>
      </c>
      <c r="J11" s="180">
        <v>36677467</v>
      </c>
      <c r="K11" s="180">
        <f t="shared" si="1"/>
        <v>53979418</v>
      </c>
      <c r="L11" s="181">
        <f t="shared" si="2"/>
        <v>0.13987504659971353</v>
      </c>
    </row>
    <row r="12" spans="1:12" x14ac:dyDescent="0.35">
      <c r="A12" s="182"/>
      <c r="B12" s="166" t="s">
        <v>671</v>
      </c>
      <c r="C12" s="179">
        <v>0</v>
      </c>
      <c r="D12" s="180"/>
      <c r="E12" s="180">
        <v>1591328</v>
      </c>
      <c r="F12" s="180"/>
      <c r="G12" s="180">
        <f t="shared" si="0"/>
        <v>1591328</v>
      </c>
      <c r="H12" s="180"/>
      <c r="I12" s="180">
        <v>47369</v>
      </c>
      <c r="J12" s="180"/>
      <c r="K12" s="180">
        <f t="shared" si="1"/>
        <v>47369</v>
      </c>
      <c r="L12" s="181">
        <f t="shared" si="2"/>
        <v>2.9766961933680548E-2</v>
      </c>
    </row>
    <row r="13" spans="1:12" x14ac:dyDescent="0.35">
      <c r="A13" s="182"/>
      <c r="B13" s="166" t="s">
        <v>672</v>
      </c>
      <c r="C13" s="179">
        <v>250993205.00000003</v>
      </c>
      <c r="D13" s="180">
        <v>199816299.00000003</v>
      </c>
      <c r="E13" s="180">
        <v>7602146</v>
      </c>
      <c r="F13" s="180">
        <v>43574760</v>
      </c>
      <c r="G13" s="180">
        <f t="shared" si="0"/>
        <v>250993205.00000003</v>
      </c>
      <c r="H13" s="180">
        <v>2460785</v>
      </c>
      <c r="I13" s="180">
        <v>0</v>
      </c>
      <c r="J13" s="180">
        <v>7391202</v>
      </c>
      <c r="K13" s="180">
        <f t="shared" si="1"/>
        <v>9851987</v>
      </c>
      <c r="L13" s="181">
        <f t="shared" si="2"/>
        <v>3.9252006842177257E-2</v>
      </c>
    </row>
    <row r="14" spans="1:12" x14ac:dyDescent="0.35">
      <c r="A14" s="182"/>
      <c r="B14" s="166" t="s">
        <v>673</v>
      </c>
      <c r="C14" s="179">
        <v>1206291167</v>
      </c>
      <c r="D14" s="180">
        <v>541396405</v>
      </c>
      <c r="E14" s="180">
        <v>307034575</v>
      </c>
      <c r="F14" s="180">
        <v>405280917</v>
      </c>
      <c r="G14" s="180">
        <f t="shared" si="0"/>
        <v>1253711897</v>
      </c>
      <c r="H14" s="180">
        <v>81629401</v>
      </c>
      <c r="I14" s="180">
        <v>41100651</v>
      </c>
      <c r="J14" s="180">
        <v>69635019</v>
      </c>
      <c r="K14" s="180">
        <f t="shared" si="1"/>
        <v>192365071</v>
      </c>
      <c r="L14" s="181">
        <f t="shared" si="2"/>
        <v>0.15343642463656065</v>
      </c>
    </row>
    <row r="15" spans="1:12" x14ac:dyDescent="0.35">
      <c r="A15" s="182"/>
      <c r="B15" s="166" t="s">
        <v>674</v>
      </c>
      <c r="C15" s="179">
        <v>6235460000</v>
      </c>
      <c r="D15" s="180"/>
      <c r="E15" s="180"/>
      <c r="F15" s="180">
        <v>6235460000</v>
      </c>
      <c r="G15" s="180">
        <f t="shared" si="0"/>
        <v>6235460000</v>
      </c>
      <c r="H15" s="180"/>
      <c r="I15" s="180"/>
      <c r="J15" s="180">
        <v>1255603180</v>
      </c>
      <c r="K15" s="180">
        <f t="shared" si="1"/>
        <v>1255603180</v>
      </c>
      <c r="L15" s="181">
        <f t="shared" si="2"/>
        <v>0.20136496425283781</v>
      </c>
    </row>
    <row r="16" spans="1:12" x14ac:dyDescent="0.35">
      <c r="A16" s="185"/>
      <c r="B16" s="166" t="s">
        <v>675</v>
      </c>
      <c r="C16" s="179">
        <v>731189435</v>
      </c>
      <c r="D16" s="180"/>
      <c r="E16" s="180">
        <v>121960332</v>
      </c>
      <c r="F16" s="180">
        <v>609229103</v>
      </c>
      <c r="G16" s="180">
        <f t="shared" si="0"/>
        <v>731189435</v>
      </c>
      <c r="H16" s="180"/>
      <c r="I16" s="180">
        <v>24027535</v>
      </c>
      <c r="J16" s="180">
        <v>81944039</v>
      </c>
      <c r="K16" s="180">
        <f t="shared" si="1"/>
        <v>105971574</v>
      </c>
      <c r="L16" s="181">
        <f t="shared" si="2"/>
        <v>0.14493039550003892</v>
      </c>
    </row>
    <row r="17" spans="1:12" x14ac:dyDescent="0.35">
      <c r="A17" s="186" t="s">
        <v>676</v>
      </c>
      <c r="B17" s="183"/>
      <c r="C17" s="187">
        <f>SUM(C6:C16)</f>
        <v>23103130016.802601</v>
      </c>
      <c r="D17" s="187">
        <f t="shared" ref="D17:J17" si="3">SUM(D6:D16)</f>
        <v>907318411</v>
      </c>
      <c r="E17" s="187">
        <f t="shared" si="3"/>
        <v>13944071768.223099</v>
      </c>
      <c r="F17" s="187">
        <f t="shared" si="3"/>
        <v>12889680156</v>
      </c>
      <c r="G17" s="180">
        <f t="shared" si="0"/>
        <v>27741070335.223099</v>
      </c>
      <c r="H17" s="187">
        <f t="shared" si="3"/>
        <v>99717064</v>
      </c>
      <c r="I17" s="187">
        <f t="shared" si="3"/>
        <v>1733065421</v>
      </c>
      <c r="J17" s="187">
        <f t="shared" si="3"/>
        <v>1995981022</v>
      </c>
      <c r="K17" s="188">
        <f t="shared" si="1"/>
        <v>3828763507</v>
      </c>
      <c r="L17" s="189">
        <f t="shared" si="2"/>
        <v>0.13801787244447389</v>
      </c>
    </row>
    <row r="18" spans="1:12" x14ac:dyDescent="0.35">
      <c r="A18" s="178" t="s">
        <v>677</v>
      </c>
      <c r="B18" s="166" t="s">
        <v>678</v>
      </c>
      <c r="C18" s="179">
        <v>1322715299</v>
      </c>
      <c r="D18" s="180"/>
      <c r="E18" s="180">
        <v>1264578743</v>
      </c>
      <c r="F18" s="180">
        <v>58136556</v>
      </c>
      <c r="G18" s="180">
        <f t="shared" si="0"/>
        <v>1322715299</v>
      </c>
      <c r="H18" s="180"/>
      <c r="I18" s="180">
        <v>269103483</v>
      </c>
      <c r="J18" s="180">
        <v>8796846</v>
      </c>
      <c r="K18" s="180">
        <f t="shared" si="1"/>
        <v>277900329</v>
      </c>
      <c r="L18" s="181">
        <f t="shared" si="2"/>
        <v>0.21009837053377878</v>
      </c>
    </row>
    <row r="19" spans="1:12" x14ac:dyDescent="0.35">
      <c r="A19" s="182"/>
      <c r="B19" s="166" t="s">
        <v>679</v>
      </c>
      <c r="C19" s="179">
        <v>47366116</v>
      </c>
      <c r="D19" s="180"/>
      <c r="E19" s="180">
        <v>49338248</v>
      </c>
      <c r="F19" s="180"/>
      <c r="G19" s="180">
        <f t="shared" si="0"/>
        <v>49338248</v>
      </c>
      <c r="H19" s="180"/>
      <c r="I19" s="180">
        <v>7578923</v>
      </c>
      <c r="J19" s="180"/>
      <c r="K19" s="180">
        <f t="shared" si="1"/>
        <v>7578923</v>
      </c>
      <c r="L19" s="181">
        <f t="shared" si="2"/>
        <v>0.1536115145393894</v>
      </c>
    </row>
    <row r="20" spans="1:12" x14ac:dyDescent="0.35">
      <c r="A20" s="185"/>
      <c r="B20" s="166" t="s">
        <v>680</v>
      </c>
      <c r="C20" s="179">
        <v>392555658</v>
      </c>
      <c r="D20" s="180"/>
      <c r="E20" s="180">
        <v>389509414</v>
      </c>
      <c r="F20" s="180">
        <v>3046244</v>
      </c>
      <c r="G20" s="180">
        <f t="shared" si="0"/>
        <v>392555658</v>
      </c>
      <c r="H20" s="180"/>
      <c r="I20" s="180">
        <v>5738096</v>
      </c>
      <c r="J20" s="180">
        <v>354183</v>
      </c>
      <c r="K20" s="180">
        <f t="shared" si="1"/>
        <v>6092279</v>
      </c>
      <c r="L20" s="181">
        <f t="shared" si="2"/>
        <v>1.551952920775377E-2</v>
      </c>
    </row>
    <row r="21" spans="1:12" x14ac:dyDescent="0.35">
      <c r="A21" s="186" t="s">
        <v>681</v>
      </c>
      <c r="B21" s="183"/>
      <c r="C21" s="190">
        <f t="shared" ref="C21:J21" si="4">SUM(C18:C20)</f>
        <v>1762637073</v>
      </c>
      <c r="D21" s="190">
        <f t="shared" si="4"/>
        <v>0</v>
      </c>
      <c r="E21" s="190">
        <f t="shared" si="4"/>
        <v>1703426405</v>
      </c>
      <c r="F21" s="190">
        <f t="shared" si="4"/>
        <v>61182800</v>
      </c>
      <c r="G21" s="180">
        <f t="shared" si="0"/>
        <v>1764609205</v>
      </c>
      <c r="H21" s="190">
        <f t="shared" si="4"/>
        <v>0</v>
      </c>
      <c r="I21" s="190">
        <f t="shared" si="4"/>
        <v>282420502</v>
      </c>
      <c r="J21" s="190">
        <f t="shared" si="4"/>
        <v>9151029</v>
      </c>
      <c r="K21" s="180">
        <f t="shared" si="1"/>
        <v>291571531</v>
      </c>
      <c r="L21" s="191">
        <f t="shared" si="2"/>
        <v>0.16523291965939846</v>
      </c>
    </row>
    <row r="22" spans="1:12" x14ac:dyDescent="0.35">
      <c r="A22" s="178" t="s">
        <v>682</v>
      </c>
      <c r="B22" s="192" t="s">
        <v>683</v>
      </c>
      <c r="C22" s="179">
        <v>3379586330</v>
      </c>
      <c r="D22" s="180"/>
      <c r="E22" s="180">
        <v>3380909510</v>
      </c>
      <c r="F22" s="180"/>
      <c r="G22" s="180">
        <f t="shared" si="0"/>
        <v>3380909510</v>
      </c>
      <c r="H22" s="180"/>
      <c r="I22" s="180">
        <v>650277520</v>
      </c>
      <c r="J22" s="180"/>
      <c r="K22" s="180">
        <f t="shared" si="1"/>
        <v>650277520</v>
      </c>
      <c r="L22" s="181">
        <f t="shared" si="2"/>
        <v>0.19233804338052218</v>
      </c>
    </row>
    <row r="23" spans="1:12" x14ac:dyDescent="0.35">
      <c r="A23" s="182"/>
      <c r="B23" s="192" t="s">
        <v>684</v>
      </c>
      <c r="C23" s="179">
        <v>1737005776</v>
      </c>
      <c r="D23" s="180">
        <v>85142084</v>
      </c>
      <c r="E23" s="180">
        <v>1363022649</v>
      </c>
      <c r="F23" s="180">
        <v>288820343</v>
      </c>
      <c r="G23" s="180">
        <f t="shared" si="0"/>
        <v>1736985076</v>
      </c>
      <c r="H23" s="180">
        <v>1428511</v>
      </c>
      <c r="I23" s="180">
        <v>244825946</v>
      </c>
      <c r="J23" s="180">
        <v>66507225</v>
      </c>
      <c r="K23" s="180">
        <f t="shared" si="1"/>
        <v>312761682</v>
      </c>
      <c r="L23" s="181">
        <f t="shared" si="2"/>
        <v>0.18006008590484862</v>
      </c>
    </row>
    <row r="24" spans="1:12" x14ac:dyDescent="0.35">
      <c r="A24" s="182"/>
      <c r="B24" s="192" t="s">
        <v>685</v>
      </c>
      <c r="C24" s="179">
        <v>532289042</v>
      </c>
      <c r="D24" s="180">
        <v>120466041</v>
      </c>
      <c r="E24" s="180">
        <v>151552746</v>
      </c>
      <c r="F24" s="180">
        <v>263270255</v>
      </c>
      <c r="G24" s="180">
        <f t="shared" si="0"/>
        <v>535289042</v>
      </c>
      <c r="H24" s="180">
        <v>0</v>
      </c>
      <c r="I24" s="180">
        <v>21257494</v>
      </c>
      <c r="J24" s="180">
        <v>87006982</v>
      </c>
      <c r="K24" s="180">
        <f t="shared" si="1"/>
        <v>108264476</v>
      </c>
      <c r="L24" s="181">
        <f t="shared" si="2"/>
        <v>0.20225423557241434</v>
      </c>
    </row>
    <row r="25" spans="1:12" x14ac:dyDescent="0.35">
      <c r="A25" s="182"/>
      <c r="B25" s="192" t="s">
        <v>686</v>
      </c>
      <c r="C25" s="179">
        <v>1231893209</v>
      </c>
      <c r="D25" s="180">
        <v>1194058181</v>
      </c>
      <c r="E25" s="180">
        <v>37527060</v>
      </c>
      <c r="F25" s="180"/>
      <c r="G25" s="180">
        <f t="shared" si="0"/>
        <v>1231585241</v>
      </c>
      <c r="H25" s="180">
        <v>290468448</v>
      </c>
      <c r="I25" s="180">
        <v>690583</v>
      </c>
      <c r="J25" s="180"/>
      <c r="K25" s="180">
        <f t="shared" si="1"/>
        <v>291159031</v>
      </c>
      <c r="L25" s="181">
        <f t="shared" si="2"/>
        <v>0.23640997091162771</v>
      </c>
    </row>
    <row r="26" spans="1:12" x14ac:dyDescent="0.35">
      <c r="A26" s="185"/>
      <c r="B26" s="192" t="s">
        <v>687</v>
      </c>
      <c r="C26" s="179">
        <v>840988483</v>
      </c>
      <c r="D26" s="180">
        <v>22036019</v>
      </c>
      <c r="E26" s="180">
        <v>682750874</v>
      </c>
      <c r="F26" s="180">
        <v>136509558</v>
      </c>
      <c r="G26" s="180">
        <f t="shared" si="0"/>
        <v>841296451</v>
      </c>
      <c r="H26" s="180">
        <v>837086</v>
      </c>
      <c r="I26" s="180">
        <v>134918770</v>
      </c>
      <c r="J26" s="180">
        <v>31142484</v>
      </c>
      <c r="K26" s="180">
        <f t="shared" si="1"/>
        <v>166898340</v>
      </c>
      <c r="L26" s="181">
        <f t="shared" si="2"/>
        <v>0.19838231791138269</v>
      </c>
    </row>
    <row r="27" spans="1:12" s="111" customFormat="1" x14ac:dyDescent="0.35">
      <c r="A27" s="186" t="s">
        <v>688</v>
      </c>
      <c r="B27" s="193"/>
      <c r="C27" s="190">
        <f t="shared" ref="C27:J27" si="5">SUM(C22:C26)</f>
        <v>7721762840</v>
      </c>
      <c r="D27" s="190">
        <f t="shared" si="5"/>
        <v>1421702325</v>
      </c>
      <c r="E27" s="190">
        <f t="shared" si="5"/>
        <v>5615762839</v>
      </c>
      <c r="F27" s="190">
        <f t="shared" si="5"/>
        <v>688600156</v>
      </c>
      <c r="G27" s="188">
        <f t="shared" si="0"/>
        <v>7726065320</v>
      </c>
      <c r="H27" s="190">
        <f t="shared" si="5"/>
        <v>292734045</v>
      </c>
      <c r="I27" s="190">
        <f t="shared" si="5"/>
        <v>1051970313</v>
      </c>
      <c r="J27" s="190">
        <f t="shared" si="5"/>
        <v>184656691</v>
      </c>
      <c r="K27" s="188">
        <f t="shared" si="1"/>
        <v>1529361049</v>
      </c>
      <c r="L27" s="191">
        <f t="shared" si="2"/>
        <v>0.19794824217199344</v>
      </c>
    </row>
    <row r="28" spans="1:12" x14ac:dyDescent="0.35">
      <c r="A28" s="178" t="s">
        <v>689</v>
      </c>
      <c r="B28" s="192" t="s">
        <v>690</v>
      </c>
      <c r="C28" s="179">
        <v>71730844</v>
      </c>
      <c r="D28" s="180">
        <v>19758770</v>
      </c>
      <c r="E28" s="180">
        <v>72071925</v>
      </c>
      <c r="F28" s="180"/>
      <c r="G28" s="180">
        <f t="shared" si="0"/>
        <v>91830695</v>
      </c>
      <c r="H28" s="180">
        <v>3205125</v>
      </c>
      <c r="I28" s="180">
        <v>9944909</v>
      </c>
      <c r="J28" s="180"/>
      <c r="K28" s="180">
        <f t="shared" si="1"/>
        <v>13150034</v>
      </c>
      <c r="L28" s="181">
        <f t="shared" si="2"/>
        <v>0.14319867665163594</v>
      </c>
    </row>
    <row r="29" spans="1:12" x14ac:dyDescent="0.35">
      <c r="A29" s="182"/>
      <c r="B29" s="192" t="s">
        <v>691</v>
      </c>
      <c r="C29" s="179">
        <v>969897990.11580002</v>
      </c>
      <c r="D29" s="180">
        <v>136741778.11580002</v>
      </c>
      <c r="E29" s="180">
        <v>767543203</v>
      </c>
      <c r="F29" s="180">
        <v>82196255</v>
      </c>
      <c r="G29" s="180">
        <f t="shared" si="0"/>
        <v>986481236.11580002</v>
      </c>
      <c r="H29" s="180">
        <v>6187114</v>
      </c>
      <c r="I29" s="180">
        <v>108884692</v>
      </c>
      <c r="J29" s="180">
        <v>18201360</v>
      </c>
      <c r="K29" s="180">
        <f t="shared" si="1"/>
        <v>133273166</v>
      </c>
      <c r="L29" s="181">
        <f t="shared" si="2"/>
        <v>0.13509954484765838</v>
      </c>
    </row>
    <row r="30" spans="1:12" x14ac:dyDescent="0.35">
      <c r="A30" s="182"/>
      <c r="B30" s="192" t="s">
        <v>692</v>
      </c>
      <c r="C30" s="179">
        <v>1593942646</v>
      </c>
      <c r="D30" s="180">
        <v>1088644746</v>
      </c>
      <c r="E30" s="180">
        <v>509492055</v>
      </c>
      <c r="F30" s="180">
        <v>106352139</v>
      </c>
      <c r="G30" s="180">
        <f t="shared" si="0"/>
        <v>1704488940</v>
      </c>
      <c r="H30" s="180">
        <v>62533636</v>
      </c>
      <c r="I30" s="180">
        <v>102146629</v>
      </c>
      <c r="J30" s="180">
        <v>20910016</v>
      </c>
      <c r="K30" s="180">
        <f t="shared" si="1"/>
        <v>185590281</v>
      </c>
      <c r="L30" s="181">
        <f t="shared" si="2"/>
        <v>0.10888324156565075</v>
      </c>
    </row>
    <row r="31" spans="1:12" x14ac:dyDescent="0.35">
      <c r="A31" s="182"/>
      <c r="B31" s="192" t="s">
        <v>693</v>
      </c>
      <c r="C31" s="179">
        <v>30000000</v>
      </c>
      <c r="D31" s="180"/>
      <c r="E31" s="180">
        <v>30000000</v>
      </c>
      <c r="F31" s="180"/>
      <c r="G31" s="180">
        <f t="shared" si="0"/>
        <v>30000000</v>
      </c>
      <c r="H31" s="180"/>
      <c r="I31" s="180">
        <v>2418092</v>
      </c>
      <c r="J31" s="180"/>
      <c r="K31" s="180">
        <f t="shared" si="1"/>
        <v>2418092</v>
      </c>
      <c r="L31" s="181">
        <f t="shared" si="2"/>
        <v>8.0603066666666667E-2</v>
      </c>
    </row>
    <row r="32" spans="1:12" x14ac:dyDescent="0.35">
      <c r="A32" s="182"/>
      <c r="B32" s="192" t="s">
        <v>694</v>
      </c>
      <c r="C32" s="179">
        <v>406657445</v>
      </c>
      <c r="D32" s="180">
        <v>23682262</v>
      </c>
      <c r="E32" s="180">
        <v>323424745</v>
      </c>
      <c r="F32" s="180">
        <v>64669912</v>
      </c>
      <c r="G32" s="180">
        <f>+D32+E32+F32</f>
        <v>411776919</v>
      </c>
      <c r="H32" s="180">
        <v>1430527</v>
      </c>
      <c r="I32" s="180">
        <v>65821411</v>
      </c>
      <c r="J32" s="180">
        <v>9261608</v>
      </c>
      <c r="K32" s="180">
        <f>+H32+I32+J32</f>
        <v>76513546</v>
      </c>
      <c r="L32" s="181">
        <f t="shared" si="2"/>
        <v>0.18581310041809312</v>
      </c>
    </row>
    <row r="33" spans="1:12" x14ac:dyDescent="0.35">
      <c r="A33" s="182"/>
      <c r="B33" s="192" t="s">
        <v>695</v>
      </c>
      <c r="C33" s="179">
        <v>0</v>
      </c>
      <c r="D33" s="180"/>
      <c r="E33" s="180">
        <v>288212</v>
      </c>
      <c r="F33" s="180"/>
      <c r="G33" s="180">
        <f t="shared" ref="G33:G35" si="6">+D33+E33+F33</f>
        <v>288212</v>
      </c>
      <c r="H33" s="180">
        <v>0</v>
      </c>
      <c r="I33" s="180">
        <v>0</v>
      </c>
      <c r="J33" s="180">
        <v>0</v>
      </c>
      <c r="K33" s="180">
        <f t="shared" ref="K33:K35" si="7">+H33+I33+J33</f>
        <v>0</v>
      </c>
      <c r="L33" s="181">
        <f t="shared" si="2"/>
        <v>0</v>
      </c>
    </row>
    <row r="34" spans="1:12" x14ac:dyDescent="0.35">
      <c r="A34" s="182"/>
      <c r="B34" s="192" t="s">
        <v>696</v>
      </c>
      <c r="C34" s="179">
        <v>0</v>
      </c>
      <c r="D34" s="180"/>
      <c r="E34" s="180">
        <v>14483308</v>
      </c>
      <c r="F34" s="180"/>
      <c r="G34" s="180">
        <f t="shared" si="6"/>
        <v>14483308</v>
      </c>
      <c r="H34" s="180">
        <v>0</v>
      </c>
      <c r="I34" s="180">
        <v>0</v>
      </c>
      <c r="J34" s="180">
        <v>0</v>
      </c>
      <c r="K34" s="180">
        <f t="shared" si="7"/>
        <v>0</v>
      </c>
      <c r="L34" s="181">
        <v>0</v>
      </c>
    </row>
    <row r="35" spans="1:12" x14ac:dyDescent="0.35">
      <c r="A35" s="182"/>
      <c r="B35" s="192" t="s">
        <v>697</v>
      </c>
      <c r="C35" s="179">
        <v>176922861</v>
      </c>
      <c r="D35" s="180">
        <v>124765958</v>
      </c>
      <c r="E35" s="180">
        <v>39603725</v>
      </c>
      <c r="F35" s="180">
        <v>12553178</v>
      </c>
      <c r="G35" s="180">
        <f t="shared" si="6"/>
        <v>176922861</v>
      </c>
      <c r="H35" s="180">
        <v>2205</v>
      </c>
      <c r="I35" s="180">
        <v>571083</v>
      </c>
      <c r="J35" s="180">
        <v>1617776</v>
      </c>
      <c r="K35" s="180">
        <f t="shared" si="7"/>
        <v>2191064</v>
      </c>
      <c r="L35" s="181">
        <f t="shared" si="2"/>
        <v>1.2384289896826843E-2</v>
      </c>
    </row>
    <row r="36" spans="1:12" x14ac:dyDescent="0.35">
      <c r="A36" s="182"/>
      <c r="B36" s="192" t="s">
        <v>698</v>
      </c>
      <c r="C36" s="179">
        <v>576359056.11150002</v>
      </c>
      <c r="D36" s="180">
        <v>833066742.66030002</v>
      </c>
      <c r="E36" s="180">
        <v>57279979.111500002</v>
      </c>
      <c r="F36" s="180"/>
      <c r="G36" s="180">
        <f t="shared" si="0"/>
        <v>890346721.77180004</v>
      </c>
      <c r="H36" s="180">
        <v>105444049</v>
      </c>
      <c r="I36" s="180">
        <v>1589674</v>
      </c>
      <c r="J36" s="180"/>
      <c r="K36" s="180">
        <f t="shared" si="1"/>
        <v>107033723</v>
      </c>
      <c r="L36" s="181">
        <f t="shared" si="2"/>
        <v>0.12021577704807143</v>
      </c>
    </row>
    <row r="37" spans="1:12" x14ac:dyDescent="0.35">
      <c r="A37" s="182"/>
      <c r="B37" s="192" t="s">
        <v>699</v>
      </c>
      <c r="C37" s="179">
        <v>9263819</v>
      </c>
      <c r="D37" s="180"/>
      <c r="E37" s="180">
        <v>2678307</v>
      </c>
      <c r="F37" s="180">
        <v>6585512</v>
      </c>
      <c r="G37" s="180">
        <f t="shared" si="0"/>
        <v>9263819</v>
      </c>
      <c r="H37" s="180"/>
      <c r="I37" s="180">
        <v>62248</v>
      </c>
      <c r="J37" s="180">
        <v>631986</v>
      </c>
      <c r="K37" s="180">
        <f t="shared" si="1"/>
        <v>694234</v>
      </c>
      <c r="L37" s="181">
        <f t="shared" si="2"/>
        <v>7.4940367466160548E-2</v>
      </c>
    </row>
    <row r="38" spans="1:12" x14ac:dyDescent="0.35">
      <c r="A38" s="182"/>
      <c r="B38" s="192" t="s">
        <v>700</v>
      </c>
      <c r="C38" s="179">
        <v>100000000</v>
      </c>
      <c r="D38" s="180">
        <v>100000000</v>
      </c>
      <c r="E38" s="180"/>
      <c r="F38" s="180"/>
      <c r="G38" s="180">
        <f t="shared" si="0"/>
        <v>100000000</v>
      </c>
      <c r="H38" s="180">
        <v>0</v>
      </c>
      <c r="I38" s="180"/>
      <c r="J38" s="180"/>
      <c r="K38" s="180">
        <f t="shared" si="1"/>
        <v>0</v>
      </c>
      <c r="L38" s="181">
        <v>0</v>
      </c>
    </row>
    <row r="39" spans="1:12" x14ac:dyDescent="0.35">
      <c r="A39" s="182"/>
      <c r="B39" s="192" t="s">
        <v>701</v>
      </c>
      <c r="C39" s="179">
        <v>132338711</v>
      </c>
      <c r="D39" s="180">
        <v>1244395</v>
      </c>
      <c r="E39" s="180">
        <v>127782841</v>
      </c>
      <c r="F39" s="180">
        <v>3311475</v>
      </c>
      <c r="G39" s="180">
        <f t="shared" si="0"/>
        <v>132338711</v>
      </c>
      <c r="H39" s="180">
        <v>215162</v>
      </c>
      <c r="I39" s="180">
        <v>17107391</v>
      </c>
      <c r="J39" s="180">
        <v>130400</v>
      </c>
      <c r="K39" s="180">
        <f t="shared" si="1"/>
        <v>17452953</v>
      </c>
      <c r="L39" s="181">
        <f t="shared" si="2"/>
        <v>0.13188093542788096</v>
      </c>
    </row>
    <row r="40" spans="1:12" x14ac:dyDescent="0.35">
      <c r="A40" s="182"/>
      <c r="B40" s="192" t="s">
        <v>702</v>
      </c>
      <c r="C40" s="179">
        <v>1907940691</v>
      </c>
      <c r="D40" s="180">
        <v>908855059</v>
      </c>
      <c r="E40" s="180">
        <v>997465632</v>
      </c>
      <c r="F40" s="180">
        <v>1620000</v>
      </c>
      <c r="G40" s="180">
        <f t="shared" si="0"/>
        <v>1907940691</v>
      </c>
      <c r="H40" s="180">
        <v>44414756</v>
      </c>
      <c r="I40" s="180">
        <v>223899358</v>
      </c>
      <c r="J40" s="180">
        <v>405000</v>
      </c>
      <c r="K40" s="180">
        <f t="shared" si="1"/>
        <v>268719114</v>
      </c>
      <c r="L40" s="181">
        <f t="shared" si="2"/>
        <v>0.14084248806453073</v>
      </c>
    </row>
    <row r="41" spans="1:12" x14ac:dyDescent="0.35">
      <c r="A41" s="182"/>
      <c r="B41" s="192" t="s">
        <v>703</v>
      </c>
      <c r="C41" s="179">
        <v>71891740</v>
      </c>
      <c r="D41" s="180">
        <v>2739000</v>
      </c>
      <c r="E41" s="180">
        <v>41060930</v>
      </c>
      <c r="F41" s="180">
        <v>28091810</v>
      </c>
      <c r="G41" s="180">
        <f t="shared" si="0"/>
        <v>71891740</v>
      </c>
      <c r="H41" s="180">
        <v>349669</v>
      </c>
      <c r="I41" s="180">
        <v>5024565</v>
      </c>
      <c r="J41" s="180">
        <v>1707380</v>
      </c>
      <c r="K41" s="180">
        <f t="shared" si="1"/>
        <v>7081614</v>
      </c>
      <c r="L41" s="181">
        <f t="shared" si="2"/>
        <v>9.8503861500639708E-2</v>
      </c>
    </row>
    <row r="42" spans="1:12" x14ac:dyDescent="0.35">
      <c r="A42" s="182"/>
      <c r="B42" s="192" t="s">
        <v>704</v>
      </c>
      <c r="C42" s="179">
        <v>169029079.17500001</v>
      </c>
      <c r="D42" s="180"/>
      <c r="E42" s="180">
        <v>140146925.01500002</v>
      </c>
      <c r="F42" s="180">
        <v>39209133</v>
      </c>
      <c r="G42" s="180">
        <f t="shared" si="0"/>
        <v>179356058.01500002</v>
      </c>
      <c r="H42" s="180"/>
      <c r="I42" s="180">
        <v>10245738</v>
      </c>
      <c r="J42" s="180">
        <v>4476855</v>
      </c>
      <c r="K42" s="180">
        <f t="shared" si="1"/>
        <v>14722593</v>
      </c>
      <c r="L42" s="181">
        <f t="shared" si="2"/>
        <v>8.208584177719111E-2</v>
      </c>
    </row>
    <row r="43" spans="1:12" x14ac:dyDescent="0.35">
      <c r="A43" s="182"/>
      <c r="B43" s="192" t="s">
        <v>705</v>
      </c>
      <c r="C43" s="179">
        <v>1365815800.0000002</v>
      </c>
      <c r="D43" s="180">
        <v>553090000</v>
      </c>
      <c r="E43" s="180">
        <v>871262101</v>
      </c>
      <c r="F43" s="180">
        <v>18933255</v>
      </c>
      <c r="G43" s="180">
        <f t="shared" si="0"/>
        <v>1443285356</v>
      </c>
      <c r="H43" s="180">
        <v>0</v>
      </c>
      <c r="I43" s="180">
        <v>128977460</v>
      </c>
      <c r="J43" s="180">
        <v>1931265</v>
      </c>
      <c r="K43" s="180">
        <f t="shared" si="1"/>
        <v>130908725</v>
      </c>
      <c r="L43" s="181">
        <f t="shared" si="2"/>
        <v>9.0701900671124117E-2</v>
      </c>
    </row>
    <row r="44" spans="1:12" x14ac:dyDescent="0.35">
      <c r="A44" s="182"/>
      <c r="B44" s="192" t="s">
        <v>706</v>
      </c>
      <c r="C44" s="179">
        <v>2112277417.5000002</v>
      </c>
      <c r="D44" s="180">
        <v>790648359.5</v>
      </c>
      <c r="E44" s="180">
        <v>1316518693</v>
      </c>
      <c r="F44" s="180">
        <v>13196045</v>
      </c>
      <c r="G44" s="180">
        <f t="shared" si="0"/>
        <v>2120363097.5</v>
      </c>
      <c r="H44" s="180">
        <v>47724611</v>
      </c>
      <c r="I44" s="180">
        <v>222671914</v>
      </c>
      <c r="J44" s="180">
        <v>683000</v>
      </c>
      <c r="K44" s="180">
        <f t="shared" si="1"/>
        <v>271079525</v>
      </c>
      <c r="L44" s="181">
        <f t="shared" si="2"/>
        <v>0.12784580401329118</v>
      </c>
    </row>
    <row r="45" spans="1:12" x14ac:dyDescent="0.35">
      <c r="A45" s="182"/>
      <c r="B45" s="192" t="s">
        <v>707</v>
      </c>
      <c r="C45" s="179">
        <v>170728491</v>
      </c>
      <c r="D45" s="180"/>
      <c r="E45" s="180">
        <v>14926344</v>
      </c>
      <c r="F45" s="180">
        <v>170372711</v>
      </c>
      <c r="G45" s="180">
        <f t="shared" si="0"/>
        <v>185299055</v>
      </c>
      <c r="H45" s="180"/>
      <c r="I45" s="180">
        <v>386854</v>
      </c>
      <c r="J45" s="180">
        <v>27561721</v>
      </c>
      <c r="K45" s="180">
        <f t="shared" si="1"/>
        <v>27948575</v>
      </c>
      <c r="L45" s="181">
        <f t="shared" si="2"/>
        <v>0.15082956035582587</v>
      </c>
    </row>
    <row r="46" spans="1:12" x14ac:dyDescent="0.35">
      <c r="A46" s="182"/>
      <c r="B46" s="192" t="s">
        <v>708</v>
      </c>
      <c r="C46" s="179">
        <v>97607027</v>
      </c>
      <c r="D46" s="180">
        <v>17000000</v>
      </c>
      <c r="E46" s="180">
        <v>81446264</v>
      </c>
      <c r="F46" s="180"/>
      <c r="G46" s="180">
        <f t="shared" si="0"/>
        <v>98446264</v>
      </c>
      <c r="H46" s="180">
        <v>2890912</v>
      </c>
      <c r="I46" s="180">
        <v>6414606</v>
      </c>
      <c r="J46" s="180"/>
      <c r="K46" s="180">
        <f t="shared" si="1"/>
        <v>9305518</v>
      </c>
      <c r="L46" s="181">
        <f t="shared" si="2"/>
        <v>9.4523830787524854E-2</v>
      </c>
    </row>
    <row r="47" spans="1:12" x14ac:dyDescent="0.35">
      <c r="A47" s="182"/>
      <c r="B47" s="192" t="s">
        <v>709</v>
      </c>
      <c r="C47" s="179">
        <v>1964939336</v>
      </c>
      <c r="D47" s="180">
        <v>21330000</v>
      </c>
      <c r="E47" s="180">
        <v>1327821314</v>
      </c>
      <c r="F47" s="180">
        <v>572749263</v>
      </c>
      <c r="G47" s="180">
        <f t="shared" si="0"/>
        <v>1921900577</v>
      </c>
      <c r="H47" s="180">
        <v>1527310</v>
      </c>
      <c r="I47" s="180">
        <v>282968497</v>
      </c>
      <c r="J47" s="180">
        <v>115337695</v>
      </c>
      <c r="K47" s="180">
        <f t="shared" si="1"/>
        <v>399833502</v>
      </c>
      <c r="L47" s="181">
        <f t="shared" si="2"/>
        <v>0.20804067951533792</v>
      </c>
    </row>
    <row r="48" spans="1:12" s="111" customFormat="1" x14ac:dyDescent="0.35">
      <c r="A48" s="134" t="s">
        <v>710</v>
      </c>
      <c r="B48" s="194"/>
      <c r="C48" s="190">
        <f>SUM(C28:C47)</f>
        <v>11927342953.9023</v>
      </c>
      <c r="D48" s="190">
        <f>SUM(D28:D47)</f>
        <v>4621567070.2761002</v>
      </c>
      <c r="E48" s="190">
        <f>SUM(E28:E47)</f>
        <v>6735296503.1264992</v>
      </c>
      <c r="F48" s="190">
        <f>SUM(F28:F47)</f>
        <v>1119840688</v>
      </c>
      <c r="G48" s="188">
        <f t="shared" si="0"/>
        <v>12476704261.402599</v>
      </c>
      <c r="H48" s="190">
        <f>SUM(H28:H47)</f>
        <v>275925076</v>
      </c>
      <c r="I48" s="190">
        <f>SUM(I28:I47)</f>
        <v>1189135121</v>
      </c>
      <c r="J48" s="190">
        <f>SUM(J28:J47)</f>
        <v>202856062</v>
      </c>
      <c r="K48" s="188">
        <f t="shared" si="1"/>
        <v>1667916259</v>
      </c>
      <c r="L48" s="191">
        <f t="shared" si="2"/>
        <v>0.133682439212717</v>
      </c>
    </row>
    <row r="49" spans="1:12" x14ac:dyDescent="0.35">
      <c r="A49" s="178" t="s">
        <v>711</v>
      </c>
      <c r="B49" s="192" t="s">
        <v>712</v>
      </c>
      <c r="C49" s="179">
        <v>0</v>
      </c>
      <c r="D49" s="180"/>
      <c r="E49" s="180">
        <v>1965586</v>
      </c>
      <c r="F49" s="180"/>
      <c r="G49" s="180">
        <f t="shared" si="0"/>
        <v>1965586</v>
      </c>
      <c r="H49" s="180"/>
      <c r="I49" s="180">
        <v>0</v>
      </c>
      <c r="J49" s="180"/>
      <c r="K49" s="180">
        <f t="shared" si="1"/>
        <v>0</v>
      </c>
      <c r="L49" s="181">
        <f t="shared" si="2"/>
        <v>0</v>
      </c>
    </row>
    <row r="50" spans="1:12" x14ac:dyDescent="0.35">
      <c r="A50" s="195"/>
      <c r="B50" s="192" t="s">
        <v>713</v>
      </c>
      <c r="C50" s="179">
        <v>805042766</v>
      </c>
      <c r="D50" s="180">
        <v>686010837</v>
      </c>
      <c r="E50" s="180"/>
      <c r="F50" s="180">
        <v>119031929</v>
      </c>
      <c r="G50" s="180">
        <f t="shared" si="0"/>
        <v>805042766</v>
      </c>
      <c r="H50" s="180">
        <v>1716970</v>
      </c>
      <c r="I50" s="180"/>
      <c r="J50" s="180">
        <v>20169851</v>
      </c>
      <c r="K50" s="180">
        <f t="shared" si="1"/>
        <v>21886821</v>
      </c>
      <c r="L50" s="181">
        <f t="shared" si="2"/>
        <v>2.7187153185350154E-2</v>
      </c>
    </row>
    <row r="51" spans="1:12" x14ac:dyDescent="0.35">
      <c r="A51" s="195"/>
      <c r="B51" s="192" t="s">
        <v>714</v>
      </c>
      <c r="C51" s="179">
        <v>1812316</v>
      </c>
      <c r="D51" s="180">
        <v>1812316</v>
      </c>
      <c r="E51" s="180">
        <v>23669569</v>
      </c>
      <c r="F51" s="180"/>
      <c r="G51" s="180">
        <f t="shared" si="0"/>
        <v>25481885</v>
      </c>
      <c r="H51" s="180">
        <v>68192</v>
      </c>
      <c r="I51" s="180">
        <v>299402</v>
      </c>
      <c r="J51" s="180"/>
      <c r="K51" s="180">
        <f t="shared" si="1"/>
        <v>367594</v>
      </c>
      <c r="L51" s="181">
        <f t="shared" si="2"/>
        <v>1.4425698883736427E-2</v>
      </c>
    </row>
    <row r="52" spans="1:12" x14ac:dyDescent="0.35">
      <c r="A52" s="182"/>
      <c r="B52" s="192" t="s">
        <v>715</v>
      </c>
      <c r="C52" s="179">
        <v>881382923</v>
      </c>
      <c r="D52" s="180">
        <v>677375638</v>
      </c>
      <c r="E52" s="180">
        <v>236073587</v>
      </c>
      <c r="F52" s="180">
        <v>22476875</v>
      </c>
      <c r="G52" s="180">
        <f t="shared" si="0"/>
        <v>935926100</v>
      </c>
      <c r="H52" s="180">
        <v>26540176</v>
      </c>
      <c r="I52" s="180">
        <v>38886729</v>
      </c>
      <c r="J52" s="180">
        <v>1823972</v>
      </c>
      <c r="K52" s="180">
        <f t="shared" si="1"/>
        <v>67250877</v>
      </c>
      <c r="L52" s="181">
        <f t="shared" si="2"/>
        <v>7.1854900723465245E-2</v>
      </c>
    </row>
    <row r="53" spans="1:12" x14ac:dyDescent="0.35">
      <c r="A53" s="185"/>
      <c r="B53" s="192" t="s">
        <v>716</v>
      </c>
      <c r="C53" s="179">
        <v>807746010</v>
      </c>
      <c r="D53" s="180">
        <v>743132999</v>
      </c>
      <c r="E53" s="180">
        <v>5000000</v>
      </c>
      <c r="F53" s="180">
        <v>59613011</v>
      </c>
      <c r="G53" s="180">
        <f t="shared" si="0"/>
        <v>807746010</v>
      </c>
      <c r="H53" s="180">
        <v>57572659</v>
      </c>
      <c r="I53" s="180">
        <v>311071</v>
      </c>
      <c r="J53" s="180">
        <v>12543674</v>
      </c>
      <c r="K53" s="180">
        <f t="shared" si="1"/>
        <v>70427404</v>
      </c>
      <c r="L53" s="181">
        <f t="shared" si="2"/>
        <v>8.7190036382847627E-2</v>
      </c>
    </row>
    <row r="54" spans="1:12" x14ac:dyDescent="0.35">
      <c r="A54" s="186" t="s">
        <v>717</v>
      </c>
      <c r="B54" s="183"/>
      <c r="C54" s="190">
        <f>SUM(C49:C53)</f>
        <v>2495984015</v>
      </c>
      <c r="D54" s="190">
        <f>SUM(D49:D53)</f>
        <v>2108331790</v>
      </c>
      <c r="E54" s="190">
        <f>SUM(E49:E53)</f>
        <v>266708742</v>
      </c>
      <c r="F54" s="190">
        <f>SUM(F49:F53)</f>
        <v>201121815</v>
      </c>
      <c r="G54" s="180">
        <f t="shared" si="0"/>
        <v>2576162347</v>
      </c>
      <c r="H54" s="190">
        <f>SUM(H49:H53)</f>
        <v>85897997</v>
      </c>
      <c r="I54" s="190">
        <f>SUM(I49:I53)</f>
        <v>39497202</v>
      </c>
      <c r="J54" s="190">
        <f>SUM(J49:J53)</f>
        <v>34537497</v>
      </c>
      <c r="K54" s="180">
        <f t="shared" si="1"/>
        <v>159932696</v>
      </c>
      <c r="L54" s="191">
        <f t="shared" si="2"/>
        <v>6.2081761340175352E-2</v>
      </c>
    </row>
    <row r="55" spans="1:12" x14ac:dyDescent="0.35">
      <c r="A55" s="178" t="s">
        <v>718</v>
      </c>
      <c r="B55" s="192" t="s">
        <v>719</v>
      </c>
      <c r="C55" s="179">
        <v>369636640</v>
      </c>
      <c r="D55" s="180">
        <v>359656377</v>
      </c>
      <c r="E55" s="180"/>
      <c r="F55" s="180">
        <v>9980263</v>
      </c>
      <c r="G55" s="180">
        <f t="shared" si="0"/>
        <v>369636640</v>
      </c>
      <c r="H55" s="180">
        <v>316120466</v>
      </c>
      <c r="I55" s="180"/>
      <c r="J55" s="180">
        <v>735500</v>
      </c>
      <c r="K55" s="180">
        <f t="shared" si="1"/>
        <v>316855966</v>
      </c>
      <c r="L55" s="181">
        <f t="shared" si="2"/>
        <v>0.85720930154543118</v>
      </c>
    </row>
    <row r="56" spans="1:12" x14ac:dyDescent="0.35">
      <c r="A56" s="182"/>
      <c r="B56" s="192" t="s">
        <v>720</v>
      </c>
      <c r="C56" s="179">
        <v>615855666.73240006</v>
      </c>
      <c r="D56" s="180">
        <v>559394656.53500009</v>
      </c>
      <c r="E56" s="180">
        <v>56461010.197400004</v>
      </c>
      <c r="F56" s="180"/>
      <c r="G56" s="180">
        <f t="shared" si="0"/>
        <v>615855666.73240006</v>
      </c>
      <c r="H56" s="180">
        <v>8327103</v>
      </c>
      <c r="I56" s="180">
        <v>2786870</v>
      </c>
      <c r="J56" s="180"/>
      <c r="K56" s="180">
        <f t="shared" si="1"/>
        <v>11113973</v>
      </c>
      <c r="L56" s="181">
        <f t="shared" si="2"/>
        <v>1.8046392361652511E-2</v>
      </c>
    </row>
    <row r="57" spans="1:12" x14ac:dyDescent="0.35">
      <c r="A57" s="182"/>
      <c r="B57" s="192" t="s">
        <v>721</v>
      </c>
      <c r="C57" s="179">
        <v>2254027174</v>
      </c>
      <c r="D57" s="180">
        <v>2276087705</v>
      </c>
      <c r="E57" s="180"/>
      <c r="F57" s="180"/>
      <c r="G57" s="180">
        <f t="shared" si="0"/>
        <v>2276087705</v>
      </c>
      <c r="H57" s="180">
        <v>87636856</v>
      </c>
      <c r="I57" s="180"/>
      <c r="J57" s="180"/>
      <c r="K57" s="180">
        <f t="shared" si="1"/>
        <v>87636856</v>
      </c>
      <c r="L57" s="181">
        <f t="shared" si="2"/>
        <v>3.8503286058566011E-2</v>
      </c>
    </row>
    <row r="58" spans="1:12" x14ac:dyDescent="0.35">
      <c r="A58" s="182"/>
      <c r="B58" s="192" t="s">
        <v>722</v>
      </c>
      <c r="C58" s="179">
        <v>19500794</v>
      </c>
      <c r="D58" s="180"/>
      <c r="E58" s="180">
        <v>19500794</v>
      </c>
      <c r="F58" s="180"/>
      <c r="G58" s="180">
        <f t="shared" si="0"/>
        <v>19500794</v>
      </c>
      <c r="H58" s="180"/>
      <c r="I58" s="180">
        <v>2262469</v>
      </c>
      <c r="J58" s="180"/>
      <c r="K58" s="180">
        <f t="shared" si="1"/>
        <v>2262469</v>
      </c>
      <c r="L58" s="181">
        <f t="shared" si="2"/>
        <v>0.11601932721303553</v>
      </c>
    </row>
    <row r="59" spans="1:12" x14ac:dyDescent="0.35">
      <c r="A59" s="182"/>
      <c r="B59" s="192" t="s">
        <v>723</v>
      </c>
      <c r="C59" s="179">
        <v>791666725</v>
      </c>
      <c r="D59" s="180">
        <v>775818698</v>
      </c>
      <c r="E59" s="180">
        <v>4312228</v>
      </c>
      <c r="F59" s="180">
        <v>54458206</v>
      </c>
      <c r="G59" s="180">
        <f t="shared" si="0"/>
        <v>834589132</v>
      </c>
      <c r="H59" s="180">
        <v>261871308</v>
      </c>
      <c r="I59" s="180">
        <v>0</v>
      </c>
      <c r="J59" s="180">
        <v>8745874</v>
      </c>
      <c r="K59" s="180">
        <f t="shared" si="1"/>
        <v>270617182</v>
      </c>
      <c r="L59" s="181">
        <f t="shared" si="2"/>
        <v>0.32425198414877032</v>
      </c>
    </row>
    <row r="60" spans="1:12" x14ac:dyDescent="0.35">
      <c r="A60" s="196" t="s">
        <v>724</v>
      </c>
      <c r="B60" s="197"/>
      <c r="C60" s="190">
        <f t="shared" ref="C60:J60" si="8">SUM(C55:C59)</f>
        <v>4050686999.7323999</v>
      </c>
      <c r="D60" s="190">
        <f t="shared" si="8"/>
        <v>3970957436.5349998</v>
      </c>
      <c r="E60" s="190">
        <f t="shared" si="8"/>
        <v>80274032.197400004</v>
      </c>
      <c r="F60" s="190">
        <f t="shared" si="8"/>
        <v>64438469</v>
      </c>
      <c r="G60" s="180">
        <f t="shared" si="0"/>
        <v>4115669937.7323999</v>
      </c>
      <c r="H60" s="190">
        <f t="shared" si="8"/>
        <v>673955733</v>
      </c>
      <c r="I60" s="190">
        <f t="shared" si="8"/>
        <v>5049339</v>
      </c>
      <c r="J60" s="190">
        <f t="shared" si="8"/>
        <v>9481374</v>
      </c>
      <c r="K60" s="188">
        <f t="shared" si="1"/>
        <v>688486446</v>
      </c>
      <c r="L60" s="191">
        <f t="shared" si="2"/>
        <v>0.16728417400238213</v>
      </c>
    </row>
    <row r="61" spans="1:12" s="141" customFormat="1" x14ac:dyDescent="0.35">
      <c r="A61" s="198" t="s">
        <v>725</v>
      </c>
      <c r="B61" s="192" t="s">
        <v>726</v>
      </c>
      <c r="C61" s="179">
        <v>785754988</v>
      </c>
      <c r="D61" s="180"/>
      <c r="E61" s="180">
        <v>762016936</v>
      </c>
      <c r="F61" s="180">
        <v>23738052</v>
      </c>
      <c r="G61" s="180">
        <f t="shared" si="0"/>
        <v>785754988</v>
      </c>
      <c r="H61" s="180"/>
      <c r="I61" s="180">
        <v>218554168</v>
      </c>
      <c r="J61" s="180">
        <v>3298404</v>
      </c>
      <c r="K61" s="180">
        <f t="shared" si="1"/>
        <v>221852572</v>
      </c>
      <c r="L61" s="181">
        <f t="shared" si="2"/>
        <v>0.28234319271034652</v>
      </c>
    </row>
    <row r="62" spans="1:12" x14ac:dyDescent="0.35">
      <c r="A62" s="182"/>
      <c r="B62" s="192" t="s">
        <v>727</v>
      </c>
      <c r="C62" s="179">
        <v>27367500</v>
      </c>
      <c r="D62" s="180">
        <v>130628595</v>
      </c>
      <c r="E62" s="180"/>
      <c r="F62" s="180"/>
      <c r="G62" s="180">
        <f t="shared" si="0"/>
        <v>130628595</v>
      </c>
      <c r="H62" s="180">
        <v>5643523</v>
      </c>
      <c r="I62" s="180"/>
      <c r="J62" s="180"/>
      <c r="K62" s="180">
        <f t="shared" si="1"/>
        <v>5643523</v>
      </c>
      <c r="L62" s="181">
        <f t="shared" si="2"/>
        <v>4.3202814820139497E-2</v>
      </c>
    </row>
    <row r="63" spans="1:12" x14ac:dyDescent="0.35">
      <c r="A63" s="182"/>
      <c r="B63" s="192" t="s">
        <v>728</v>
      </c>
      <c r="C63" s="179">
        <v>3500432509</v>
      </c>
      <c r="D63" s="180">
        <v>23026573</v>
      </c>
      <c r="E63" s="180">
        <v>3304639875</v>
      </c>
      <c r="F63" s="180"/>
      <c r="G63" s="180">
        <f t="shared" si="0"/>
        <v>3327666448</v>
      </c>
      <c r="H63" s="180">
        <v>1378665</v>
      </c>
      <c r="I63" s="180">
        <v>633347062</v>
      </c>
      <c r="J63" s="180"/>
      <c r="K63" s="180">
        <f t="shared" si="1"/>
        <v>634725727</v>
      </c>
      <c r="L63" s="181">
        <f t="shared" si="2"/>
        <v>0.1907419919990731</v>
      </c>
    </row>
    <row r="64" spans="1:12" x14ac:dyDescent="0.35">
      <c r="A64" s="182"/>
      <c r="B64" s="192" t="s">
        <v>729</v>
      </c>
      <c r="C64" s="179">
        <v>40271500</v>
      </c>
      <c r="D64" s="180">
        <v>25000000</v>
      </c>
      <c r="E64" s="180">
        <v>1218652</v>
      </c>
      <c r="F64" s="180">
        <v>14052848</v>
      </c>
      <c r="G64" s="180">
        <f t="shared" si="0"/>
        <v>40271500</v>
      </c>
      <c r="H64" s="180">
        <v>0</v>
      </c>
      <c r="I64" s="180">
        <v>0</v>
      </c>
      <c r="J64" s="180">
        <v>1119996</v>
      </c>
      <c r="K64" s="180">
        <f t="shared" si="1"/>
        <v>1119996</v>
      </c>
      <c r="L64" s="181">
        <f t="shared" si="2"/>
        <v>2.7811131941944053E-2</v>
      </c>
    </row>
    <row r="65" spans="1:12" x14ac:dyDescent="0.35">
      <c r="A65" s="182"/>
      <c r="B65" s="192" t="s">
        <v>730</v>
      </c>
      <c r="C65" s="179">
        <v>905912911</v>
      </c>
      <c r="D65" s="180">
        <v>905912911</v>
      </c>
      <c r="E65" s="180"/>
      <c r="F65" s="180"/>
      <c r="G65" s="180">
        <f t="shared" si="0"/>
        <v>905912911</v>
      </c>
      <c r="H65" s="180">
        <v>0</v>
      </c>
      <c r="I65" s="180"/>
      <c r="J65" s="180"/>
      <c r="K65" s="180">
        <f t="shared" si="1"/>
        <v>0</v>
      </c>
      <c r="L65" s="181">
        <f t="shared" si="2"/>
        <v>0</v>
      </c>
    </row>
    <row r="66" spans="1:12" x14ac:dyDescent="0.35">
      <c r="A66" s="182"/>
      <c r="B66" s="192" t="s">
        <v>731</v>
      </c>
      <c r="C66" s="179">
        <v>3104133371.02</v>
      </c>
      <c r="D66" s="180">
        <v>353490455</v>
      </c>
      <c r="E66" s="180">
        <v>3219176133.02</v>
      </c>
      <c r="F66" s="180">
        <v>38563579</v>
      </c>
      <c r="G66" s="180">
        <f t="shared" si="0"/>
        <v>3611230167.02</v>
      </c>
      <c r="H66" s="180">
        <v>54039435</v>
      </c>
      <c r="I66" s="180">
        <v>400528109</v>
      </c>
      <c r="J66" s="180">
        <v>2805159</v>
      </c>
      <c r="K66" s="180">
        <f t="shared" si="1"/>
        <v>457372703</v>
      </c>
      <c r="L66" s="181">
        <f t="shared" si="2"/>
        <v>0.1266528805549455</v>
      </c>
    </row>
    <row r="67" spans="1:12" x14ac:dyDescent="0.35">
      <c r="A67" s="182"/>
      <c r="B67" s="192" t="s">
        <v>732</v>
      </c>
      <c r="C67" s="179">
        <v>840317968</v>
      </c>
      <c r="D67" s="180">
        <v>21956365</v>
      </c>
      <c r="E67" s="180">
        <v>472845810</v>
      </c>
      <c r="F67" s="180">
        <v>345515793</v>
      </c>
      <c r="G67" s="180">
        <f t="shared" si="0"/>
        <v>840317968</v>
      </c>
      <c r="H67" s="180">
        <v>1696923</v>
      </c>
      <c r="I67" s="180">
        <v>72639691</v>
      </c>
      <c r="J67" s="180">
        <v>60855489</v>
      </c>
      <c r="K67" s="180">
        <f t="shared" si="1"/>
        <v>135192103</v>
      </c>
      <c r="L67" s="181">
        <f t="shared" si="2"/>
        <v>0.16088208053168751</v>
      </c>
    </row>
    <row r="68" spans="1:12" x14ac:dyDescent="0.35">
      <c r="A68" s="185"/>
      <c r="B68" s="192" t="s">
        <v>733</v>
      </c>
      <c r="C68" s="179">
        <v>635812695</v>
      </c>
      <c r="D68" s="180">
        <v>57897500</v>
      </c>
      <c r="E68" s="180">
        <v>528315195</v>
      </c>
      <c r="F68" s="180">
        <v>49600000</v>
      </c>
      <c r="G68" s="180">
        <f t="shared" si="0"/>
        <v>635812695</v>
      </c>
      <c r="H68" s="180">
        <v>0</v>
      </c>
      <c r="I68" s="180">
        <v>130825136</v>
      </c>
      <c r="J68" s="180">
        <v>12519733</v>
      </c>
      <c r="K68" s="180">
        <f t="shared" si="1"/>
        <v>143344869</v>
      </c>
      <c r="L68" s="181">
        <f t="shared" si="2"/>
        <v>0.22545141065483129</v>
      </c>
    </row>
    <row r="69" spans="1:12" x14ac:dyDescent="0.35">
      <c r="A69" s="186" t="s">
        <v>734</v>
      </c>
      <c r="B69" s="183"/>
      <c r="C69" s="190">
        <f>SUM(C61:C68)</f>
        <v>9840003442.0200005</v>
      </c>
      <c r="D69" s="190">
        <f>SUM(D61:D68)</f>
        <v>1517912399</v>
      </c>
      <c r="E69" s="190">
        <f>SUM(E61:E68)</f>
        <v>8288212601.0200005</v>
      </c>
      <c r="F69" s="190">
        <f>SUM(F61:F68)</f>
        <v>471470272</v>
      </c>
      <c r="G69" s="180">
        <f t="shared" si="0"/>
        <v>10277595272.02</v>
      </c>
      <c r="H69" s="190">
        <f>SUM(H61:H68)</f>
        <v>62758546</v>
      </c>
      <c r="I69" s="190">
        <f>SUM(I61:I68)</f>
        <v>1455894166</v>
      </c>
      <c r="J69" s="190">
        <f>SUM(J61:J68)</f>
        <v>80598781</v>
      </c>
      <c r="K69" s="180">
        <f t="shared" si="1"/>
        <v>1599251493</v>
      </c>
      <c r="L69" s="191">
        <f t="shared" si="2"/>
        <v>0.15560561110572674</v>
      </c>
    </row>
    <row r="70" spans="1:12" x14ac:dyDescent="0.35">
      <c r="A70" s="178" t="s">
        <v>735</v>
      </c>
      <c r="B70" s="192" t="s">
        <v>736</v>
      </c>
      <c r="C70" s="179">
        <v>0</v>
      </c>
      <c r="D70" s="180"/>
      <c r="E70" s="180">
        <v>2660741</v>
      </c>
      <c r="F70" s="180"/>
      <c r="G70" s="180">
        <f t="shared" si="0"/>
        <v>2660741</v>
      </c>
      <c r="H70" s="180"/>
      <c r="I70" s="180">
        <v>1182642</v>
      </c>
      <c r="J70" s="180"/>
      <c r="K70" s="180">
        <f t="shared" si="1"/>
        <v>1182642</v>
      </c>
      <c r="L70" s="181">
        <f t="shared" si="2"/>
        <v>0.44447843664603204</v>
      </c>
    </row>
    <row r="71" spans="1:12" x14ac:dyDescent="0.35">
      <c r="A71" s="182"/>
      <c r="B71" s="192" t="s">
        <v>737</v>
      </c>
      <c r="C71" s="179">
        <v>538412365</v>
      </c>
      <c r="D71" s="180">
        <v>84544621</v>
      </c>
      <c r="E71" s="180">
        <v>309987722</v>
      </c>
      <c r="F71" s="180">
        <v>146880022</v>
      </c>
      <c r="G71" s="180">
        <f t="shared" ref="G71:G97" si="9">+D71+E71+F71</f>
        <v>541412365</v>
      </c>
      <c r="H71" s="180">
        <v>11095812</v>
      </c>
      <c r="I71" s="180">
        <v>57759292</v>
      </c>
      <c r="J71" s="180">
        <v>30860576</v>
      </c>
      <c r="K71" s="180">
        <f t="shared" ref="K71:K97" si="10">+H71+I71+J71</f>
        <v>99715680</v>
      </c>
      <c r="L71" s="181">
        <f t="shared" ref="L71:L99" si="11">+K71/G71</f>
        <v>0.1841769535499988</v>
      </c>
    </row>
    <row r="72" spans="1:12" x14ac:dyDescent="0.35">
      <c r="A72" s="182"/>
      <c r="B72" s="192" t="s">
        <v>738</v>
      </c>
      <c r="C72" s="179">
        <v>505751649.19999999</v>
      </c>
      <c r="D72" s="180">
        <v>84665786.200000003</v>
      </c>
      <c r="E72" s="180">
        <v>214122983</v>
      </c>
      <c r="F72" s="180">
        <v>214154871</v>
      </c>
      <c r="G72" s="180">
        <f t="shared" si="9"/>
        <v>512943640.19999999</v>
      </c>
      <c r="H72" s="180">
        <v>14471253</v>
      </c>
      <c r="I72" s="180">
        <v>20907808</v>
      </c>
      <c r="J72" s="180">
        <v>46755359</v>
      </c>
      <c r="K72" s="180">
        <f t="shared" si="10"/>
        <v>82134420</v>
      </c>
      <c r="L72" s="181">
        <f t="shared" si="11"/>
        <v>0.16012367356377646</v>
      </c>
    </row>
    <row r="73" spans="1:12" x14ac:dyDescent="0.35">
      <c r="A73" s="182"/>
      <c r="B73" s="192" t="s">
        <v>739</v>
      </c>
      <c r="C73" s="179">
        <v>4082038</v>
      </c>
      <c r="D73" s="180"/>
      <c r="E73" s="180">
        <v>4082038</v>
      </c>
      <c r="F73" s="180"/>
      <c r="G73" s="180">
        <f t="shared" si="9"/>
        <v>4082038</v>
      </c>
      <c r="H73" s="180"/>
      <c r="I73" s="180">
        <v>0</v>
      </c>
      <c r="J73" s="180"/>
      <c r="K73" s="180">
        <f t="shared" si="10"/>
        <v>0</v>
      </c>
      <c r="L73" s="181">
        <f t="shared" si="11"/>
        <v>0</v>
      </c>
    </row>
    <row r="74" spans="1:12" x14ac:dyDescent="0.35">
      <c r="A74" s="185"/>
      <c r="B74" s="192" t="s">
        <v>740</v>
      </c>
      <c r="C74" s="179">
        <v>72163046</v>
      </c>
      <c r="D74" s="180">
        <v>36068565</v>
      </c>
      <c r="E74" s="180">
        <v>81819465</v>
      </c>
      <c r="F74" s="180"/>
      <c r="G74" s="180">
        <f t="shared" si="9"/>
        <v>117888030</v>
      </c>
      <c r="H74" s="180">
        <v>2234210</v>
      </c>
      <c r="I74" s="180">
        <v>16646597</v>
      </c>
      <c r="J74" s="180"/>
      <c r="K74" s="180">
        <f t="shared" si="10"/>
        <v>18880807</v>
      </c>
      <c r="L74" s="181">
        <f t="shared" si="11"/>
        <v>0.16015881340963964</v>
      </c>
    </row>
    <row r="75" spans="1:12" x14ac:dyDescent="0.35">
      <c r="A75" s="186" t="s">
        <v>741</v>
      </c>
      <c r="B75" s="183"/>
      <c r="C75" s="190">
        <f t="shared" ref="C75:J75" si="12">SUM(C70:C74)</f>
        <v>1120409098.2</v>
      </c>
      <c r="D75" s="190">
        <f t="shared" si="12"/>
        <v>205278972.19999999</v>
      </c>
      <c r="E75" s="190">
        <f t="shared" si="12"/>
        <v>612672949</v>
      </c>
      <c r="F75" s="190">
        <f t="shared" si="12"/>
        <v>361034893</v>
      </c>
      <c r="G75" s="180">
        <f t="shared" si="9"/>
        <v>1178986814.2</v>
      </c>
      <c r="H75" s="190">
        <f t="shared" si="12"/>
        <v>27801275</v>
      </c>
      <c r="I75" s="190">
        <f t="shared" si="12"/>
        <v>96496339</v>
      </c>
      <c r="J75" s="190">
        <f t="shared" si="12"/>
        <v>77615935</v>
      </c>
      <c r="K75" s="188">
        <f t="shared" si="10"/>
        <v>201913549</v>
      </c>
      <c r="L75" s="191">
        <f t="shared" si="11"/>
        <v>0.17126022663536586</v>
      </c>
    </row>
    <row r="76" spans="1:12" x14ac:dyDescent="0.35">
      <c r="A76" s="178" t="s">
        <v>742</v>
      </c>
      <c r="B76" s="192" t="s">
        <v>743</v>
      </c>
      <c r="C76" s="179">
        <v>32160332</v>
      </c>
      <c r="D76" s="180"/>
      <c r="E76" s="180">
        <v>32160332</v>
      </c>
      <c r="F76" s="180"/>
      <c r="G76" s="180">
        <f t="shared" si="9"/>
        <v>32160332</v>
      </c>
      <c r="H76" s="180"/>
      <c r="I76" s="180">
        <v>631000</v>
      </c>
      <c r="J76" s="180"/>
      <c r="K76" s="180">
        <f t="shared" si="10"/>
        <v>631000</v>
      </c>
      <c r="L76" s="181">
        <f t="shared" si="11"/>
        <v>1.9620444216807215E-2</v>
      </c>
    </row>
    <row r="77" spans="1:12" x14ac:dyDescent="0.35">
      <c r="A77" s="182"/>
      <c r="B77" s="192" t="s">
        <v>744</v>
      </c>
      <c r="C77" s="179">
        <v>4062892166</v>
      </c>
      <c r="D77" s="180">
        <v>30000000</v>
      </c>
      <c r="E77" s="180">
        <v>4032287268</v>
      </c>
      <c r="F77" s="180"/>
      <c r="G77" s="180">
        <f t="shared" si="9"/>
        <v>4062287268</v>
      </c>
      <c r="H77" s="180">
        <v>0</v>
      </c>
      <c r="I77" s="180">
        <v>1019408880</v>
      </c>
      <c r="J77" s="180"/>
      <c r="K77" s="180">
        <f t="shared" si="10"/>
        <v>1019408880</v>
      </c>
      <c r="L77" s="181">
        <f t="shared" si="11"/>
        <v>0.25094455727693749</v>
      </c>
    </row>
    <row r="78" spans="1:12" x14ac:dyDescent="0.35">
      <c r="A78" s="182"/>
      <c r="B78" s="192" t="s">
        <v>745</v>
      </c>
      <c r="C78" s="179">
        <v>0</v>
      </c>
      <c r="D78" s="180"/>
      <c r="E78" s="180">
        <v>0</v>
      </c>
      <c r="F78" s="180"/>
      <c r="G78" s="180">
        <f t="shared" si="9"/>
        <v>0</v>
      </c>
      <c r="H78" s="180"/>
      <c r="I78" s="180">
        <v>0</v>
      </c>
      <c r="J78" s="180"/>
      <c r="K78" s="180">
        <f t="shared" si="10"/>
        <v>0</v>
      </c>
      <c r="L78" s="181">
        <v>0</v>
      </c>
    </row>
    <row r="79" spans="1:12" x14ac:dyDescent="0.35">
      <c r="A79" s="182"/>
      <c r="B79" s="192" t="s">
        <v>746</v>
      </c>
      <c r="C79" s="179">
        <v>3747450029</v>
      </c>
      <c r="D79" s="180">
        <v>215830000</v>
      </c>
      <c r="E79" s="180">
        <v>3531267466</v>
      </c>
      <c r="F79" s="180"/>
      <c r="G79" s="180">
        <f>+D79+E79+F79</f>
        <v>3747097466</v>
      </c>
      <c r="H79" s="180">
        <v>164389336</v>
      </c>
      <c r="I79" s="180">
        <v>803490283</v>
      </c>
      <c r="J79" s="180"/>
      <c r="K79" s="180">
        <f>+H79+I79+J79</f>
        <v>967879619</v>
      </c>
      <c r="L79" s="181">
        <f t="shared" si="11"/>
        <v>0.25830115917246332</v>
      </c>
    </row>
    <row r="80" spans="1:12" x14ac:dyDescent="0.35">
      <c r="A80" s="182"/>
      <c r="B80" s="192" t="s">
        <v>747</v>
      </c>
      <c r="C80" s="179">
        <v>17494621</v>
      </c>
      <c r="D80" s="180"/>
      <c r="E80" s="180">
        <v>17494621</v>
      </c>
      <c r="F80" s="180"/>
      <c r="G80" s="180">
        <f t="shared" ref="G80:G81" si="13">+D80+E80+F80</f>
        <v>17494621</v>
      </c>
      <c r="H80" s="180"/>
      <c r="I80" s="180">
        <v>1680577</v>
      </c>
      <c r="J80" s="180"/>
      <c r="K80" s="180">
        <f t="shared" ref="K80:K81" si="14">+H80+I80+J80</f>
        <v>1680577</v>
      </c>
      <c r="L80" s="181">
        <f>+K80/G80</f>
        <v>9.6062498295904783E-2</v>
      </c>
    </row>
    <row r="81" spans="1:12" x14ac:dyDescent="0.35">
      <c r="A81" s="182"/>
      <c r="B81" s="192" t="s">
        <v>748</v>
      </c>
      <c r="C81" s="179">
        <v>1293636634</v>
      </c>
      <c r="D81" s="180"/>
      <c r="E81" s="180">
        <v>1304835882</v>
      </c>
      <c r="F81" s="180">
        <v>15559891</v>
      </c>
      <c r="G81" s="180">
        <f t="shared" si="13"/>
        <v>1320395773</v>
      </c>
      <c r="H81" s="180"/>
      <c r="I81" s="180">
        <v>245245611</v>
      </c>
      <c r="J81" s="180">
        <v>2988374</v>
      </c>
      <c r="K81" s="180">
        <f t="shared" si="14"/>
        <v>248233985</v>
      </c>
      <c r="L81" s="181">
        <f t="shared" si="11"/>
        <v>0.18799968166817208</v>
      </c>
    </row>
    <row r="82" spans="1:12" x14ac:dyDescent="0.35">
      <c r="A82" s="182"/>
      <c r="B82" s="192" t="s">
        <v>749</v>
      </c>
      <c r="C82" s="179">
        <v>32151899</v>
      </c>
      <c r="D82" s="180">
        <v>20365099</v>
      </c>
      <c r="E82" s="180">
        <v>16636074</v>
      </c>
      <c r="F82" s="180"/>
      <c r="G82" s="180">
        <f t="shared" si="9"/>
        <v>37001173</v>
      </c>
      <c r="H82" s="180">
        <v>1050443</v>
      </c>
      <c r="I82" s="180">
        <v>2826816</v>
      </c>
      <c r="J82" s="180"/>
      <c r="K82" s="180">
        <f t="shared" si="10"/>
        <v>3877259</v>
      </c>
      <c r="L82" s="181">
        <f t="shared" si="11"/>
        <v>0.10478746173803734</v>
      </c>
    </row>
    <row r="83" spans="1:12" x14ac:dyDescent="0.35">
      <c r="A83" s="182"/>
      <c r="B83" s="192" t="s">
        <v>750</v>
      </c>
      <c r="C83" s="179">
        <v>1315029566</v>
      </c>
      <c r="D83" s="180"/>
      <c r="E83" s="180">
        <v>914322970</v>
      </c>
      <c r="F83" s="180">
        <v>356082417</v>
      </c>
      <c r="G83" s="180">
        <f t="shared" si="9"/>
        <v>1270405387</v>
      </c>
      <c r="H83" s="180"/>
      <c r="I83" s="180">
        <v>165441327</v>
      </c>
      <c r="J83" s="180">
        <v>56858948</v>
      </c>
      <c r="K83" s="180">
        <f t="shared" si="10"/>
        <v>222300275</v>
      </c>
      <c r="L83" s="181">
        <f t="shared" si="11"/>
        <v>0.17498373139376494</v>
      </c>
    </row>
    <row r="84" spans="1:12" x14ac:dyDescent="0.35">
      <c r="A84" s="182"/>
      <c r="B84" s="192" t="s">
        <v>751</v>
      </c>
      <c r="C84" s="179">
        <v>383435481</v>
      </c>
      <c r="D84" s="180">
        <v>287153666</v>
      </c>
      <c r="E84" s="180">
        <v>31309173.945</v>
      </c>
      <c r="F84" s="180">
        <v>90382362</v>
      </c>
      <c r="G84" s="180">
        <f t="shared" si="9"/>
        <v>408845201.94499999</v>
      </c>
      <c r="H84" s="180">
        <v>36908809</v>
      </c>
      <c r="I84" s="180">
        <v>500000</v>
      </c>
      <c r="J84" s="180">
        <v>14060238</v>
      </c>
      <c r="K84" s="180">
        <f t="shared" si="10"/>
        <v>51469047</v>
      </c>
      <c r="L84" s="181">
        <f t="shared" si="11"/>
        <v>0.12588883703452117</v>
      </c>
    </row>
    <row r="85" spans="1:12" x14ac:dyDescent="0.35">
      <c r="A85" s="182"/>
      <c r="B85" s="192" t="s">
        <v>752</v>
      </c>
      <c r="C85" s="179">
        <v>0</v>
      </c>
      <c r="D85" s="180"/>
      <c r="E85" s="180">
        <v>25000000</v>
      </c>
      <c r="F85" s="180"/>
      <c r="G85" s="180">
        <f t="shared" si="9"/>
        <v>25000000</v>
      </c>
      <c r="H85" s="180"/>
      <c r="I85" s="180">
        <v>0</v>
      </c>
      <c r="J85" s="180"/>
      <c r="K85" s="180">
        <f t="shared" si="10"/>
        <v>0</v>
      </c>
      <c r="L85" s="181">
        <f t="shared" si="11"/>
        <v>0</v>
      </c>
    </row>
    <row r="86" spans="1:12" x14ac:dyDescent="0.35">
      <c r="A86" s="185"/>
      <c r="B86" s="192" t="s">
        <v>753</v>
      </c>
      <c r="C86" s="179">
        <v>640493648</v>
      </c>
      <c r="D86" s="180">
        <v>35324216</v>
      </c>
      <c r="E86" s="180">
        <v>504328324</v>
      </c>
      <c r="F86" s="180">
        <v>145650045</v>
      </c>
      <c r="G86" s="180">
        <f t="shared" si="9"/>
        <v>685302585</v>
      </c>
      <c r="H86" s="180">
        <v>5408853</v>
      </c>
      <c r="I86" s="180">
        <v>63522142</v>
      </c>
      <c r="J86" s="180">
        <v>46308910</v>
      </c>
      <c r="K86" s="180">
        <f t="shared" si="10"/>
        <v>115239905</v>
      </c>
      <c r="L86" s="181">
        <f t="shared" si="11"/>
        <v>0.16815915702404655</v>
      </c>
    </row>
    <row r="87" spans="1:12" x14ac:dyDescent="0.35">
      <c r="A87" s="186" t="s">
        <v>754</v>
      </c>
      <c r="B87" s="183"/>
      <c r="C87" s="190">
        <f t="shared" ref="C87:I87" si="15">SUM(C76:C86)</f>
        <v>11524744376</v>
      </c>
      <c r="D87" s="190">
        <f t="shared" si="15"/>
        <v>588672981</v>
      </c>
      <c r="E87" s="190">
        <f t="shared" si="15"/>
        <v>10409642110.945</v>
      </c>
      <c r="F87" s="190">
        <f t="shared" si="15"/>
        <v>607674715</v>
      </c>
      <c r="G87" s="180">
        <f t="shared" si="9"/>
        <v>11605989806.945</v>
      </c>
      <c r="H87" s="190">
        <f t="shared" si="15"/>
        <v>207757441</v>
      </c>
      <c r="I87" s="190">
        <f t="shared" si="15"/>
        <v>2302746636</v>
      </c>
      <c r="J87" s="190">
        <f>SUM(J76:J86)</f>
        <v>120216470</v>
      </c>
      <c r="K87" s="188">
        <f>+H87+I87+J87</f>
        <v>2630720547</v>
      </c>
      <c r="L87" s="191">
        <f t="shared" si="11"/>
        <v>0.22666921053349387</v>
      </c>
    </row>
    <row r="88" spans="1:12" x14ac:dyDescent="0.35">
      <c r="A88" s="178" t="s">
        <v>755</v>
      </c>
      <c r="B88" s="192" t="s">
        <v>756</v>
      </c>
      <c r="C88" s="179">
        <v>55368600</v>
      </c>
      <c r="D88" s="180"/>
      <c r="E88" s="180">
        <v>55368600</v>
      </c>
      <c r="F88" s="180"/>
      <c r="G88" s="180">
        <f t="shared" si="9"/>
        <v>55368600</v>
      </c>
      <c r="H88" s="180"/>
      <c r="I88" s="180">
        <v>5154300</v>
      </c>
      <c r="J88" s="180"/>
      <c r="K88" s="180">
        <f t="shared" si="10"/>
        <v>5154300</v>
      </c>
      <c r="L88" s="181">
        <f t="shared" si="11"/>
        <v>9.3090668718371058E-2</v>
      </c>
    </row>
    <row r="89" spans="1:12" x14ac:dyDescent="0.35">
      <c r="A89" s="182"/>
      <c r="B89" s="192" t="s">
        <v>757</v>
      </c>
      <c r="C89" s="179">
        <v>7896219905</v>
      </c>
      <c r="D89" s="180"/>
      <c r="E89" s="180">
        <v>7896219905</v>
      </c>
      <c r="F89" s="180"/>
      <c r="G89" s="180">
        <f t="shared" si="9"/>
        <v>7896219905</v>
      </c>
      <c r="H89" s="180"/>
      <c r="I89" s="180">
        <v>1998184886</v>
      </c>
      <c r="J89" s="180"/>
      <c r="K89" s="180">
        <f t="shared" si="10"/>
        <v>1998184886</v>
      </c>
      <c r="L89" s="181">
        <f t="shared" si="11"/>
        <v>0.25305588117356265</v>
      </c>
    </row>
    <row r="90" spans="1:12" x14ac:dyDescent="0.35">
      <c r="A90" s="182"/>
      <c r="B90" s="192" t="s">
        <v>758</v>
      </c>
      <c r="C90" s="179">
        <v>352000000</v>
      </c>
      <c r="D90" s="180"/>
      <c r="E90" s="180">
        <v>352000000</v>
      </c>
      <c r="F90" s="180"/>
      <c r="G90" s="180">
        <f t="shared" si="9"/>
        <v>352000000</v>
      </c>
      <c r="H90" s="180"/>
      <c r="I90" s="180">
        <v>111515676</v>
      </c>
      <c r="J90" s="180"/>
      <c r="K90" s="180">
        <f t="shared" si="10"/>
        <v>111515676</v>
      </c>
      <c r="L90" s="181">
        <f t="shared" si="11"/>
        <v>0.31680589772727275</v>
      </c>
    </row>
    <row r="91" spans="1:12" x14ac:dyDescent="0.35">
      <c r="A91" s="182"/>
      <c r="B91" s="192" t="s">
        <v>759</v>
      </c>
      <c r="C91" s="179">
        <v>0</v>
      </c>
      <c r="D91" s="180">
        <v>74592623.934399992</v>
      </c>
      <c r="E91" s="180"/>
      <c r="F91" s="180"/>
      <c r="G91" s="180">
        <f t="shared" si="9"/>
        <v>74592623.934399992</v>
      </c>
      <c r="H91" s="180">
        <v>1356843</v>
      </c>
      <c r="I91" s="180"/>
      <c r="J91" s="180"/>
      <c r="K91" s="180">
        <f t="shared" si="10"/>
        <v>1356843</v>
      </c>
      <c r="L91" s="181">
        <f t="shared" si="11"/>
        <v>1.8190042505989157E-2</v>
      </c>
    </row>
    <row r="92" spans="1:12" x14ac:dyDescent="0.35">
      <c r="A92" s="182"/>
      <c r="B92" s="192" t="s">
        <v>760</v>
      </c>
      <c r="C92" s="179">
        <v>442978300</v>
      </c>
      <c r="D92" s="180">
        <v>58121386.0656</v>
      </c>
      <c r="E92" s="180">
        <v>310264290</v>
      </c>
      <c r="F92" s="180"/>
      <c r="G92" s="180">
        <f t="shared" si="9"/>
        <v>368385676.06559998</v>
      </c>
      <c r="H92" s="180">
        <v>25689237</v>
      </c>
      <c r="I92" s="180">
        <v>44637038</v>
      </c>
      <c r="J92" s="180"/>
      <c r="K92" s="180">
        <f t="shared" si="10"/>
        <v>70326275</v>
      </c>
      <c r="L92" s="181">
        <f t="shared" si="11"/>
        <v>0.19090393456958599</v>
      </c>
    </row>
    <row r="93" spans="1:12" x14ac:dyDescent="0.35">
      <c r="A93" s="182"/>
      <c r="B93" s="192" t="s">
        <v>761</v>
      </c>
      <c r="C93" s="179">
        <v>586924876</v>
      </c>
      <c r="D93" s="180">
        <v>586924876</v>
      </c>
      <c r="E93" s="180"/>
      <c r="F93" s="180"/>
      <c r="G93" s="180">
        <f t="shared" si="9"/>
        <v>586924876</v>
      </c>
      <c r="H93" s="180">
        <v>4096808</v>
      </c>
      <c r="I93" s="180"/>
      <c r="J93" s="180"/>
      <c r="K93" s="180">
        <f t="shared" si="10"/>
        <v>4096808</v>
      </c>
      <c r="L93" s="181">
        <f t="shared" si="11"/>
        <v>6.9801232960519464E-3</v>
      </c>
    </row>
    <row r="94" spans="1:12" x14ac:dyDescent="0.35">
      <c r="A94" s="182"/>
      <c r="B94" s="192" t="s">
        <v>762</v>
      </c>
      <c r="C94" s="179">
        <v>783323876</v>
      </c>
      <c r="D94" s="180"/>
      <c r="E94" s="180">
        <v>798247557</v>
      </c>
      <c r="F94" s="180"/>
      <c r="G94" s="180">
        <f t="shared" si="9"/>
        <v>798247557</v>
      </c>
      <c r="H94" s="180"/>
      <c r="I94" s="180">
        <v>46979152</v>
      </c>
      <c r="J94" s="180"/>
      <c r="K94" s="180">
        <f t="shared" si="10"/>
        <v>46979152</v>
      </c>
      <c r="L94" s="181">
        <f t="shared" si="11"/>
        <v>5.8852860353946566E-2</v>
      </c>
    </row>
    <row r="95" spans="1:12" x14ac:dyDescent="0.35">
      <c r="A95" s="182"/>
      <c r="B95" s="192" t="s">
        <v>763</v>
      </c>
      <c r="C95" s="179">
        <v>51520000</v>
      </c>
      <c r="D95" s="180">
        <v>90891892.295000017</v>
      </c>
      <c r="E95" s="180">
        <v>39920000</v>
      </c>
      <c r="F95" s="180"/>
      <c r="G95" s="180">
        <f t="shared" si="9"/>
        <v>130811892.29500002</v>
      </c>
      <c r="H95" s="180">
        <v>4360875</v>
      </c>
      <c r="I95" s="180">
        <v>10833971</v>
      </c>
      <c r="J95" s="180"/>
      <c r="K95" s="180">
        <f t="shared" si="10"/>
        <v>15194846</v>
      </c>
      <c r="L95" s="181">
        <f t="shared" si="11"/>
        <v>0.11615798635290278</v>
      </c>
    </row>
    <row r="96" spans="1:12" s="127" customFormat="1" x14ac:dyDescent="0.35">
      <c r="A96" s="182"/>
      <c r="B96" s="199" t="s">
        <v>764</v>
      </c>
      <c r="C96" s="200">
        <v>2233715829</v>
      </c>
      <c r="D96" s="201">
        <v>31032198.77</v>
      </c>
      <c r="E96" s="201">
        <v>817844874</v>
      </c>
      <c r="F96" s="201">
        <v>1069197583</v>
      </c>
      <c r="G96" s="201">
        <f t="shared" si="9"/>
        <v>1918074655.77</v>
      </c>
      <c r="H96" s="201">
        <v>13185366</v>
      </c>
      <c r="I96" s="201">
        <v>176208684</v>
      </c>
      <c r="J96" s="201">
        <v>336875626</v>
      </c>
      <c r="K96" s="201">
        <f t="shared" si="10"/>
        <v>526269676</v>
      </c>
      <c r="L96" s="202">
        <f t="shared" si="11"/>
        <v>0.27437392721751597</v>
      </c>
    </row>
    <row r="97" spans="1:12" x14ac:dyDescent="0.35">
      <c r="A97" s="196" t="s">
        <v>765</v>
      </c>
      <c r="B97" s="203"/>
      <c r="C97" s="190">
        <f>SUM(C88:C96)</f>
        <v>12402051386</v>
      </c>
      <c r="D97" s="190">
        <f t="shared" ref="D97:J97" si="16">SUM(D88:D96)</f>
        <v>841562977.06500006</v>
      </c>
      <c r="E97" s="190">
        <f t="shared" si="16"/>
        <v>10269865226</v>
      </c>
      <c r="F97" s="190">
        <f t="shared" si="16"/>
        <v>1069197583</v>
      </c>
      <c r="G97" s="180">
        <f t="shared" si="9"/>
        <v>12180625786.065001</v>
      </c>
      <c r="H97" s="190">
        <f t="shared" si="16"/>
        <v>48689129</v>
      </c>
      <c r="I97" s="190">
        <f t="shared" si="16"/>
        <v>2393513707</v>
      </c>
      <c r="J97" s="190">
        <f t="shared" si="16"/>
        <v>336875626</v>
      </c>
      <c r="K97" s="180">
        <f t="shared" si="10"/>
        <v>2779078462</v>
      </c>
      <c r="L97" s="191">
        <f t="shared" si="11"/>
        <v>0.22815563919378828</v>
      </c>
    </row>
    <row r="98" spans="1:12" s="141" customFormat="1" x14ac:dyDescent="0.35">
      <c r="A98" s="134" t="s">
        <v>608</v>
      </c>
      <c r="B98" s="197"/>
      <c r="C98" s="190"/>
      <c r="D98" s="190"/>
      <c r="E98" s="190"/>
      <c r="F98" s="190"/>
      <c r="G98" s="190"/>
      <c r="H98" s="190"/>
      <c r="I98" s="190"/>
      <c r="J98" s="190"/>
      <c r="K98" s="179">
        <f>+'Mapa II_ Despesas por Economica'!K144</f>
        <v>244814659</v>
      </c>
      <c r="L98" s="204"/>
    </row>
    <row r="99" spans="1:12" x14ac:dyDescent="0.35">
      <c r="A99" s="270" t="s">
        <v>10</v>
      </c>
      <c r="B99" s="271"/>
      <c r="C99" s="205">
        <f t="shared" ref="C99:J99" si="17">SUM(C97,C87,C75,C69,C60,C54,C48,C27,C21,C17,C98)</f>
        <v>85948752200.657303</v>
      </c>
      <c r="D99" s="205">
        <f t="shared" si="17"/>
        <v>16183304362.076099</v>
      </c>
      <c r="E99" s="205">
        <f t="shared" si="17"/>
        <v>57925933176.511993</v>
      </c>
      <c r="F99" s="205">
        <f t="shared" si="17"/>
        <v>17534241547</v>
      </c>
      <c r="G99" s="205">
        <f t="shared" si="17"/>
        <v>91643479085.588104</v>
      </c>
      <c r="H99" s="205">
        <f t="shared" si="17"/>
        <v>1775236306</v>
      </c>
      <c r="I99" s="205">
        <f t="shared" si="17"/>
        <v>10549788746</v>
      </c>
      <c r="J99" s="205">
        <f t="shared" si="17"/>
        <v>3051970487</v>
      </c>
      <c r="K99" s="205">
        <f>SUM(K97,K87,K75,K69,K60,K54,K48,K27,K21,K17,K98)</f>
        <v>15621810198</v>
      </c>
      <c r="L99" s="206">
        <f t="shared" si="11"/>
        <v>0.17046286712238856</v>
      </c>
    </row>
    <row r="101" spans="1:12" x14ac:dyDescent="0.35">
      <c r="K101" s="112"/>
    </row>
  </sheetData>
  <mergeCells count="15">
    <mergeCell ref="L3:L5"/>
    <mergeCell ref="D4:D5"/>
    <mergeCell ref="E4:E5"/>
    <mergeCell ref="F4:F5"/>
    <mergeCell ref="G4:G5"/>
    <mergeCell ref="A1:B2"/>
    <mergeCell ref="A3:B5"/>
    <mergeCell ref="C3:C5"/>
    <mergeCell ref="D3:G3"/>
    <mergeCell ref="H3:K3"/>
    <mergeCell ref="H4:H5"/>
    <mergeCell ref="I4:I5"/>
    <mergeCell ref="J4:J5"/>
    <mergeCell ref="K4:K5"/>
    <mergeCell ref="A99:B99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" manualBreakCount="1">
    <brk id="60" max="11" man="1"/>
  </rowBreaks>
  <ignoredErrors>
    <ignoredError sqref="G17:L95 G97:L98 G96:I96 K96:L9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opLeftCell="F36" zoomScale="90" zoomScaleNormal="90" workbookViewId="0">
      <selection activeCell="G21" sqref="G21"/>
    </sheetView>
  </sheetViews>
  <sheetFormatPr defaultRowHeight="14.5" x14ac:dyDescent="0.35"/>
  <cols>
    <col min="1" max="1" width="17.1796875" customWidth="1"/>
    <col min="2" max="2" width="75.453125" customWidth="1"/>
    <col min="3" max="3" width="17.81640625" customWidth="1"/>
    <col min="4" max="15" width="16.81640625" customWidth="1"/>
    <col min="16" max="16" width="10.7265625" customWidth="1"/>
  </cols>
  <sheetData>
    <row r="1" spans="1:16" ht="14.5" customHeight="1" x14ac:dyDescent="0.35">
      <c r="A1" s="285"/>
      <c r="B1" s="285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14.5" customHeight="1" x14ac:dyDescent="0.35">
      <c r="A2" s="285"/>
      <c r="B2" s="285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6" ht="15.5" x14ac:dyDescent="0.35">
      <c r="A3" s="285"/>
      <c r="B3" s="285"/>
      <c r="C3" s="160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1.25" customHeight="1" x14ac:dyDescent="0.35">
      <c r="A4" s="285"/>
      <c r="B4" s="285"/>
      <c r="C4" s="160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15" customHeight="1" x14ac:dyDescent="0.35">
      <c r="A5" s="286"/>
      <c r="B5" s="286"/>
      <c r="C5" s="160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22.5" customHeight="1" x14ac:dyDescent="0.35">
      <c r="A6" s="244" t="s">
        <v>766</v>
      </c>
      <c r="B6" s="245"/>
      <c r="C6" s="240" t="s">
        <v>457</v>
      </c>
      <c r="D6" s="253" t="s">
        <v>458</v>
      </c>
      <c r="E6" s="254"/>
      <c r="F6" s="254"/>
      <c r="G6" s="254"/>
      <c r="H6" s="254"/>
      <c r="I6" s="255"/>
      <c r="J6" s="253" t="s">
        <v>3</v>
      </c>
      <c r="K6" s="254"/>
      <c r="L6" s="254"/>
      <c r="M6" s="254"/>
      <c r="N6" s="254"/>
      <c r="O6" s="255"/>
      <c r="P6" s="287" t="s">
        <v>4</v>
      </c>
    </row>
    <row r="7" spans="1:16" ht="17.149999999999999" customHeight="1" x14ac:dyDescent="0.35">
      <c r="A7" s="246"/>
      <c r="B7" s="247"/>
      <c r="C7" s="241"/>
      <c r="D7" s="240" t="s">
        <v>767</v>
      </c>
      <c r="E7" s="240" t="s">
        <v>768</v>
      </c>
      <c r="F7" s="240" t="s">
        <v>769</v>
      </c>
      <c r="G7" s="240" t="s">
        <v>770</v>
      </c>
      <c r="H7" s="240" t="s">
        <v>771</v>
      </c>
      <c r="I7" s="240" t="s">
        <v>410</v>
      </c>
      <c r="J7" s="240" t="s">
        <v>767</v>
      </c>
      <c r="K7" s="240" t="s">
        <v>768</v>
      </c>
      <c r="L7" s="240" t="s">
        <v>769</v>
      </c>
      <c r="M7" s="240" t="s">
        <v>770</v>
      </c>
      <c r="N7" s="240" t="s">
        <v>771</v>
      </c>
      <c r="O7" s="240" t="s">
        <v>410</v>
      </c>
      <c r="P7" s="288"/>
    </row>
    <row r="8" spans="1:16" ht="23.25" customHeight="1" x14ac:dyDescent="0.35">
      <c r="A8" s="248"/>
      <c r="B8" s="249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89"/>
    </row>
    <row r="9" spans="1:16" x14ac:dyDescent="0.35">
      <c r="A9" s="19" t="s">
        <v>772</v>
      </c>
      <c r="B9" s="209" t="s">
        <v>773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1"/>
    </row>
    <row r="10" spans="1:16" x14ac:dyDescent="0.35">
      <c r="A10" s="212" t="s">
        <v>774</v>
      </c>
      <c r="B10" t="s">
        <v>775</v>
      </c>
      <c r="C10" s="144">
        <v>969969576</v>
      </c>
      <c r="D10" s="144">
        <v>445802571</v>
      </c>
      <c r="E10" s="144"/>
      <c r="F10" s="144"/>
      <c r="G10" s="144">
        <v>497460518</v>
      </c>
      <c r="H10" s="144"/>
      <c r="I10" s="144">
        <f>SUM(D10:H10)</f>
        <v>943263089</v>
      </c>
      <c r="J10" s="130">
        <v>43284084</v>
      </c>
      <c r="K10" s="130"/>
      <c r="L10" s="130"/>
      <c r="M10" s="130">
        <v>3974790</v>
      </c>
      <c r="N10" s="130"/>
      <c r="O10" s="130">
        <f>SUM(J10:N10)</f>
        <v>47258874</v>
      </c>
      <c r="P10" s="131">
        <f>+O10/I10</f>
        <v>5.0101477044014811E-2</v>
      </c>
    </row>
    <row r="11" spans="1:16" x14ac:dyDescent="0.35">
      <c r="A11" s="182"/>
      <c r="B11" s="213" t="s">
        <v>776</v>
      </c>
      <c r="C11" s="144">
        <v>3072869858</v>
      </c>
      <c r="D11" s="144">
        <v>374447086</v>
      </c>
      <c r="E11" s="144"/>
      <c r="F11" s="144"/>
      <c r="G11" s="144">
        <v>381602468</v>
      </c>
      <c r="H11" s="144">
        <v>2340846421</v>
      </c>
      <c r="I11" s="144">
        <f t="shared" ref="I11:I40" si="0">SUM(D11:H11)</f>
        <v>3096895975</v>
      </c>
      <c r="J11" s="130">
        <v>35773681</v>
      </c>
      <c r="K11" s="130"/>
      <c r="L11" s="130"/>
      <c r="M11" s="130">
        <v>0</v>
      </c>
      <c r="N11" s="130">
        <v>55756478</v>
      </c>
      <c r="O11" s="130">
        <f>SUM(J11:N11)</f>
        <v>91530159</v>
      </c>
      <c r="P11" s="131">
        <f t="shared" ref="P11:P43" si="1">+O11/I11</f>
        <v>2.955545156792036E-2</v>
      </c>
    </row>
    <row r="12" spans="1:16" x14ac:dyDescent="0.35">
      <c r="A12" s="185"/>
      <c r="B12" s="214" t="s">
        <v>777</v>
      </c>
      <c r="C12" s="144">
        <v>732108753</v>
      </c>
      <c r="D12" s="144">
        <v>710855250</v>
      </c>
      <c r="E12" s="144"/>
      <c r="F12" s="144"/>
      <c r="G12" s="144">
        <v>68834079</v>
      </c>
      <c r="H12" s="144"/>
      <c r="I12" s="144">
        <f t="shared" si="0"/>
        <v>779689329</v>
      </c>
      <c r="J12" s="130">
        <v>71804729</v>
      </c>
      <c r="K12" s="130"/>
      <c r="L12" s="130"/>
      <c r="M12" s="130">
        <v>2443267</v>
      </c>
      <c r="N12" s="130"/>
      <c r="O12" s="130">
        <f>SUM(J12:N12)</f>
        <v>74247996</v>
      </c>
      <c r="P12" s="131">
        <f t="shared" si="1"/>
        <v>9.5227667275153902E-2</v>
      </c>
    </row>
    <row r="13" spans="1:16" s="111" customFormat="1" x14ac:dyDescent="0.35">
      <c r="A13" s="215" t="s">
        <v>778</v>
      </c>
      <c r="B13" s="215"/>
      <c r="C13" s="150">
        <f>SUM(C10:C12)</f>
        <v>4774948187</v>
      </c>
      <c r="D13" s="150">
        <f>SUM(D10:D12)</f>
        <v>1531104907</v>
      </c>
      <c r="E13" s="150">
        <f t="shared" ref="E13:O13" si="2">SUM(E10:E12)</f>
        <v>0</v>
      </c>
      <c r="F13" s="150">
        <f t="shared" si="2"/>
        <v>0</v>
      </c>
      <c r="G13" s="150">
        <f t="shared" si="2"/>
        <v>947897065</v>
      </c>
      <c r="H13" s="150">
        <f t="shared" si="2"/>
        <v>2340846421</v>
      </c>
      <c r="I13" s="150">
        <f t="shared" si="2"/>
        <v>4819848393</v>
      </c>
      <c r="J13" s="136">
        <f t="shared" si="2"/>
        <v>150862494</v>
      </c>
      <c r="K13" s="136">
        <f t="shared" si="2"/>
        <v>0</v>
      </c>
      <c r="L13" s="136">
        <f t="shared" si="2"/>
        <v>0</v>
      </c>
      <c r="M13" s="136">
        <f t="shared" si="2"/>
        <v>6418057</v>
      </c>
      <c r="N13" s="136">
        <f t="shared" si="2"/>
        <v>55756478</v>
      </c>
      <c r="O13" s="136">
        <f t="shared" si="2"/>
        <v>213037029</v>
      </c>
      <c r="P13" s="208">
        <f t="shared" si="1"/>
        <v>4.4199943987740277E-2</v>
      </c>
    </row>
    <row r="14" spans="1:16" x14ac:dyDescent="0.35">
      <c r="A14" s="216" t="s">
        <v>779</v>
      </c>
      <c r="B14" s="170" t="s">
        <v>780</v>
      </c>
      <c r="C14" s="144">
        <v>43799930</v>
      </c>
      <c r="D14" s="144">
        <v>43799930</v>
      </c>
      <c r="E14" s="144"/>
      <c r="F14" s="144"/>
      <c r="G14" s="144"/>
      <c r="H14" s="144"/>
      <c r="I14" s="144">
        <f t="shared" si="0"/>
        <v>43799930</v>
      </c>
      <c r="J14" s="130">
        <v>5374234</v>
      </c>
      <c r="K14" s="130"/>
      <c r="L14" s="130"/>
      <c r="M14" s="130"/>
      <c r="N14" s="130"/>
      <c r="O14" s="130">
        <f t="shared" ref="O14:O26" si="3">SUM(J14:N14)</f>
        <v>5374234</v>
      </c>
      <c r="P14" s="131">
        <f t="shared" si="1"/>
        <v>0.12269960248794919</v>
      </c>
    </row>
    <row r="15" spans="1:16" x14ac:dyDescent="0.35">
      <c r="A15" s="182"/>
      <c r="B15" s="170" t="s">
        <v>781</v>
      </c>
      <c r="C15" s="144">
        <v>68372466</v>
      </c>
      <c r="D15" s="144">
        <v>68372466</v>
      </c>
      <c r="E15" s="144"/>
      <c r="F15" s="144"/>
      <c r="G15" s="144"/>
      <c r="H15" s="144"/>
      <c r="I15" s="144">
        <f t="shared" si="0"/>
        <v>68372466</v>
      </c>
      <c r="J15" s="130">
        <v>11771379</v>
      </c>
      <c r="K15" s="130"/>
      <c r="L15" s="130"/>
      <c r="M15" s="130"/>
      <c r="N15" s="130"/>
      <c r="O15" s="130">
        <f t="shared" si="3"/>
        <v>11771379</v>
      </c>
      <c r="P15" s="131">
        <f t="shared" si="1"/>
        <v>0.17216548837071344</v>
      </c>
    </row>
    <row r="16" spans="1:16" x14ac:dyDescent="0.35">
      <c r="A16" s="182"/>
      <c r="B16" s="170" t="s">
        <v>782</v>
      </c>
      <c r="C16" s="144">
        <v>1828303885.0000002</v>
      </c>
      <c r="D16" s="144">
        <v>550184541</v>
      </c>
      <c r="E16" s="217">
        <v>18000000</v>
      </c>
      <c r="F16" s="144"/>
      <c r="G16" s="144">
        <v>21000000</v>
      </c>
      <c r="H16" s="144">
        <v>1316588900.0000002</v>
      </c>
      <c r="I16" s="144">
        <f t="shared" si="0"/>
        <v>1905773441.0000002</v>
      </c>
      <c r="J16" s="130">
        <v>55244589</v>
      </c>
      <c r="K16" s="130">
        <v>0</v>
      </c>
      <c r="L16" s="130"/>
      <c r="M16" s="130">
        <v>0</v>
      </c>
      <c r="N16" s="130">
        <v>128489186</v>
      </c>
      <c r="O16" s="130">
        <f t="shared" si="3"/>
        <v>183733775</v>
      </c>
      <c r="P16" s="131">
        <f t="shared" si="1"/>
        <v>9.6409033228834873E-2</v>
      </c>
    </row>
    <row r="17" spans="1:16" x14ac:dyDescent="0.35">
      <c r="A17" s="182"/>
      <c r="B17" s="170" t="s">
        <v>783</v>
      </c>
      <c r="C17" s="144">
        <v>286987722</v>
      </c>
      <c r="D17" s="144">
        <v>279987722</v>
      </c>
      <c r="E17" s="217"/>
      <c r="F17" s="144"/>
      <c r="G17" s="144">
        <v>12660741</v>
      </c>
      <c r="H17" s="144">
        <v>61252619.999999993</v>
      </c>
      <c r="I17" s="144">
        <f t="shared" si="0"/>
        <v>353901083</v>
      </c>
      <c r="J17" s="130">
        <v>57353241</v>
      </c>
      <c r="K17" s="130"/>
      <c r="L17" s="130"/>
      <c r="M17" s="130">
        <v>1182642</v>
      </c>
      <c r="N17" s="130">
        <v>0</v>
      </c>
      <c r="O17" s="130">
        <f t="shared" si="3"/>
        <v>58535883</v>
      </c>
      <c r="P17" s="131">
        <f t="shared" si="1"/>
        <v>0.16540181935526882</v>
      </c>
    </row>
    <row r="18" spans="1:16" x14ac:dyDescent="0.35">
      <c r="A18" s="182"/>
      <c r="B18" s="170" t="s">
        <v>784</v>
      </c>
      <c r="C18" s="144">
        <v>1640197161.0000002</v>
      </c>
      <c r="D18" s="144">
        <v>1284366769</v>
      </c>
      <c r="E18" s="217"/>
      <c r="F18" s="144"/>
      <c r="G18" s="144">
        <v>62757357</v>
      </c>
      <c r="H18" s="144">
        <v>239906095</v>
      </c>
      <c r="I18" s="144">
        <f t="shared" si="0"/>
        <v>1587030221</v>
      </c>
      <c r="J18" s="130">
        <v>220779146</v>
      </c>
      <c r="K18" s="130"/>
      <c r="L18" s="130"/>
      <c r="M18" s="130">
        <v>2260876</v>
      </c>
      <c r="N18" s="130">
        <v>28024922</v>
      </c>
      <c r="O18" s="130">
        <f t="shared" si="3"/>
        <v>251064944</v>
      </c>
      <c r="P18" s="131">
        <f t="shared" si="1"/>
        <v>0.15819796036511646</v>
      </c>
    </row>
    <row r="19" spans="1:16" x14ac:dyDescent="0.35">
      <c r="A19" s="182"/>
      <c r="B19" s="170" t="s">
        <v>785</v>
      </c>
      <c r="C19" s="144">
        <v>1648506984</v>
      </c>
      <c r="D19" s="144">
        <v>1163951435</v>
      </c>
      <c r="E19" s="217"/>
      <c r="F19" s="144"/>
      <c r="G19" s="144">
        <v>327859517</v>
      </c>
      <c r="H19" s="144">
        <v>146755764</v>
      </c>
      <c r="I19" s="144">
        <f t="shared" si="0"/>
        <v>1638566716</v>
      </c>
      <c r="J19" s="130">
        <v>268974409</v>
      </c>
      <c r="K19" s="130"/>
      <c r="L19" s="130"/>
      <c r="M19" s="130">
        <v>5659660</v>
      </c>
      <c r="N19" s="130">
        <v>0</v>
      </c>
      <c r="O19" s="130">
        <f t="shared" si="3"/>
        <v>274634069</v>
      </c>
      <c r="P19" s="131">
        <f t="shared" si="1"/>
        <v>0.16760627829083768</v>
      </c>
    </row>
    <row r="20" spans="1:16" x14ac:dyDescent="0.35">
      <c r="A20" s="182"/>
      <c r="B20" s="170" t="s">
        <v>786</v>
      </c>
      <c r="C20" s="144">
        <v>368141862.19999999</v>
      </c>
      <c r="D20" s="144">
        <v>303014225</v>
      </c>
      <c r="E20" s="217"/>
      <c r="F20" s="144"/>
      <c r="G20" s="144">
        <v>54379466</v>
      </c>
      <c r="H20" s="144">
        <v>61865146.200000003</v>
      </c>
      <c r="I20" s="144">
        <f t="shared" si="0"/>
        <v>419258837.19999999</v>
      </c>
      <c r="J20" s="130">
        <v>44155313</v>
      </c>
      <c r="K20" s="130"/>
      <c r="L20" s="130"/>
      <c r="M20" s="130">
        <v>10104555</v>
      </c>
      <c r="N20" s="130">
        <v>0</v>
      </c>
      <c r="O20" s="130">
        <f t="shared" si="3"/>
        <v>54259868</v>
      </c>
      <c r="P20" s="131">
        <f t="shared" si="1"/>
        <v>0.12941854335706296</v>
      </c>
    </row>
    <row r="21" spans="1:16" x14ac:dyDescent="0.35">
      <c r="A21" s="182"/>
      <c r="B21" s="170" t="s">
        <v>787</v>
      </c>
      <c r="C21" s="144">
        <v>108996814</v>
      </c>
      <c r="D21" s="144">
        <v>108996814</v>
      </c>
      <c r="E21" s="217"/>
      <c r="F21" s="144"/>
      <c r="G21" s="144"/>
      <c r="H21" s="144"/>
      <c r="I21" s="144">
        <f t="shared" si="0"/>
        <v>108996814</v>
      </c>
      <c r="J21" s="130">
        <v>33426718</v>
      </c>
      <c r="K21" s="130"/>
      <c r="L21" s="130"/>
      <c r="M21" s="130"/>
      <c r="N21" s="130"/>
      <c r="O21" s="130">
        <f t="shared" si="3"/>
        <v>33426718</v>
      </c>
      <c r="P21" s="131">
        <f t="shared" si="1"/>
        <v>0.30667610156017955</v>
      </c>
    </row>
    <row r="22" spans="1:16" x14ac:dyDescent="0.35">
      <c r="A22" s="182"/>
      <c r="B22" s="170" t="s">
        <v>788</v>
      </c>
      <c r="C22" s="144">
        <v>2791111697.5</v>
      </c>
      <c r="D22" s="144">
        <v>661620152</v>
      </c>
      <c r="E22" s="217">
        <v>184946041</v>
      </c>
      <c r="F22" s="144"/>
      <c r="G22" s="144">
        <v>1487278546.5</v>
      </c>
      <c r="H22" s="144">
        <v>849366520</v>
      </c>
      <c r="I22" s="144">
        <f t="shared" si="0"/>
        <v>3183211259.5</v>
      </c>
      <c r="J22" s="130">
        <v>193421139</v>
      </c>
      <c r="K22" s="130">
        <v>1428511</v>
      </c>
      <c r="L22" s="130"/>
      <c r="M22" s="130">
        <v>48216744</v>
      </c>
      <c r="N22" s="130">
        <v>61399589</v>
      </c>
      <c r="O22" s="130">
        <f t="shared" si="3"/>
        <v>304465983</v>
      </c>
      <c r="P22" s="131">
        <f t="shared" si="1"/>
        <v>9.5647432161892934E-2</v>
      </c>
    </row>
    <row r="23" spans="1:16" x14ac:dyDescent="0.35">
      <c r="A23" s="182"/>
      <c r="B23" s="170" t="s">
        <v>789</v>
      </c>
      <c r="C23" s="144">
        <v>414268215</v>
      </c>
      <c r="D23" s="144">
        <v>368556275</v>
      </c>
      <c r="E23" s="217"/>
      <c r="F23" s="144"/>
      <c r="G23" s="144">
        <v>62555761</v>
      </c>
      <c r="H23" s="144"/>
      <c r="I23" s="144">
        <f t="shared" si="0"/>
        <v>431112036</v>
      </c>
      <c r="J23" s="130">
        <v>56007332</v>
      </c>
      <c r="K23" s="130"/>
      <c r="L23" s="130"/>
      <c r="M23" s="130">
        <v>4207135</v>
      </c>
      <c r="N23" s="130"/>
      <c r="O23" s="130">
        <f t="shared" si="3"/>
        <v>60214467</v>
      </c>
      <c r="P23" s="131">
        <f t="shared" si="1"/>
        <v>0.13967243308419253</v>
      </c>
    </row>
    <row r="24" spans="1:16" x14ac:dyDescent="0.35">
      <c r="A24" s="182"/>
      <c r="B24" s="170" t="s">
        <v>790</v>
      </c>
      <c r="C24" s="144">
        <v>1363416363.2865</v>
      </c>
      <c r="D24" s="144">
        <v>563665171</v>
      </c>
      <c r="E24" s="217"/>
      <c r="F24" s="144"/>
      <c r="G24" s="144">
        <v>476894362.12649995</v>
      </c>
      <c r="H24" s="144">
        <v>661654782.66030002</v>
      </c>
      <c r="I24" s="144">
        <f t="shared" si="0"/>
        <v>1702214315.7867999</v>
      </c>
      <c r="J24" s="130">
        <v>161547043</v>
      </c>
      <c r="K24" s="130"/>
      <c r="L24" s="130"/>
      <c r="M24" s="130">
        <v>11817716</v>
      </c>
      <c r="N24" s="130">
        <v>105444049</v>
      </c>
      <c r="O24" s="130">
        <f t="shared" si="3"/>
        <v>278808808</v>
      </c>
      <c r="P24" s="131">
        <f t="shared" si="1"/>
        <v>0.16379183597168173</v>
      </c>
    </row>
    <row r="25" spans="1:16" x14ac:dyDescent="0.35">
      <c r="A25" s="182"/>
      <c r="B25" s="170" t="s">
        <v>791</v>
      </c>
      <c r="C25" s="144">
        <v>788167894.80260003</v>
      </c>
      <c r="D25" s="144">
        <v>253112171</v>
      </c>
      <c r="E25" s="217"/>
      <c r="F25" s="144"/>
      <c r="G25" s="144">
        <v>90066686</v>
      </c>
      <c r="H25" s="144">
        <v>4615644706.2230988</v>
      </c>
      <c r="I25" s="144">
        <f t="shared" si="0"/>
        <v>4958823563.2230988</v>
      </c>
      <c r="J25" s="130">
        <v>57123821</v>
      </c>
      <c r="K25" s="130"/>
      <c r="L25" s="130"/>
      <c r="M25" s="130">
        <v>3483393</v>
      </c>
      <c r="N25" s="130">
        <v>64958021</v>
      </c>
      <c r="O25" s="130">
        <f t="shared" si="3"/>
        <v>125565235</v>
      </c>
      <c r="P25" s="131">
        <f t="shared" si="1"/>
        <v>2.5321577466730045E-2</v>
      </c>
    </row>
    <row r="26" spans="1:16" x14ac:dyDescent="0.35">
      <c r="A26" s="182"/>
      <c r="B26" s="170" t="s">
        <v>792</v>
      </c>
      <c r="C26" s="144">
        <v>1538065439</v>
      </c>
      <c r="D26" s="144">
        <v>758079287</v>
      </c>
      <c r="E26" s="217"/>
      <c r="F26" s="144">
        <v>156514923</v>
      </c>
      <c r="G26" s="144">
        <v>28264718.77</v>
      </c>
      <c r="H26" s="144">
        <v>859186274.29499996</v>
      </c>
      <c r="I26" s="144">
        <f t="shared" si="0"/>
        <v>1802045203.0650001</v>
      </c>
      <c r="J26" s="130">
        <v>155332954</v>
      </c>
      <c r="K26" s="130"/>
      <c r="L26" s="130">
        <v>2413924</v>
      </c>
      <c r="M26" s="130">
        <v>3355105</v>
      </c>
      <c r="N26" s="130">
        <v>20782403</v>
      </c>
      <c r="O26" s="130">
        <f t="shared" si="3"/>
        <v>181884386</v>
      </c>
      <c r="P26" s="131">
        <f t="shared" si="1"/>
        <v>0.10093219953120089</v>
      </c>
    </row>
    <row r="27" spans="1:16" s="111" customFormat="1" x14ac:dyDescent="0.35">
      <c r="A27" s="196" t="s">
        <v>793</v>
      </c>
      <c r="B27" s="218"/>
      <c r="C27" s="150">
        <f t="shared" ref="C27:O27" si="4">SUM(C14:C26)</f>
        <v>12888336433.789101</v>
      </c>
      <c r="D27" s="150">
        <f t="shared" si="4"/>
        <v>6407706958</v>
      </c>
      <c r="E27" s="150">
        <f t="shared" si="4"/>
        <v>202946041</v>
      </c>
      <c r="F27" s="150">
        <f t="shared" si="4"/>
        <v>156514923</v>
      </c>
      <c r="G27" s="150">
        <f t="shared" si="4"/>
        <v>2623717155.3965001</v>
      </c>
      <c r="H27" s="150">
        <f t="shared" si="4"/>
        <v>8812220808.3783989</v>
      </c>
      <c r="I27" s="150">
        <f t="shared" si="4"/>
        <v>18203105885.774899</v>
      </c>
      <c r="J27" s="136">
        <f t="shared" si="4"/>
        <v>1320511318</v>
      </c>
      <c r="K27" s="136">
        <f t="shared" si="4"/>
        <v>1428511</v>
      </c>
      <c r="L27" s="136">
        <f t="shared" si="4"/>
        <v>2413924</v>
      </c>
      <c r="M27" s="136">
        <f t="shared" si="4"/>
        <v>90287826</v>
      </c>
      <c r="N27" s="136">
        <f t="shared" si="4"/>
        <v>409098170</v>
      </c>
      <c r="O27" s="136">
        <f t="shared" si="4"/>
        <v>1823739749</v>
      </c>
      <c r="P27" s="208">
        <f t="shared" si="1"/>
        <v>0.10018838325964965</v>
      </c>
    </row>
    <row r="28" spans="1:16" x14ac:dyDescent="0.35">
      <c r="A28" s="216" t="s">
        <v>794</v>
      </c>
      <c r="B28" s="170" t="s">
        <v>795</v>
      </c>
      <c r="C28" s="144">
        <v>10815010740.115799</v>
      </c>
      <c r="D28" s="144">
        <v>9473979965</v>
      </c>
      <c r="E28" s="144"/>
      <c r="F28" s="144"/>
      <c r="G28" s="144">
        <v>938353149.94500005</v>
      </c>
      <c r="H28" s="144">
        <v>506299252.11579996</v>
      </c>
      <c r="I28" s="144">
        <f t="shared" si="0"/>
        <v>10918632367.060801</v>
      </c>
      <c r="J28" s="130">
        <v>2157333849</v>
      </c>
      <c r="K28" s="130"/>
      <c r="L28" s="130"/>
      <c r="M28" s="130">
        <v>128047097</v>
      </c>
      <c r="N28" s="130">
        <v>46409449</v>
      </c>
      <c r="O28" s="130">
        <f t="shared" ref="O28:O33" si="5">SUM(J28:N28)</f>
        <v>2331790395</v>
      </c>
      <c r="P28" s="131">
        <f t="shared" si="1"/>
        <v>0.21356066553119943</v>
      </c>
    </row>
    <row r="29" spans="1:16" x14ac:dyDescent="0.35">
      <c r="A29" s="182"/>
      <c r="B29" s="170" t="s">
        <v>796</v>
      </c>
      <c r="C29" s="144">
        <v>7637028997.0199995</v>
      </c>
      <c r="D29" s="144">
        <v>6787788398</v>
      </c>
      <c r="E29" s="144"/>
      <c r="F29" s="144"/>
      <c r="G29" s="144">
        <v>499687339.02000004</v>
      </c>
      <c r="H29" s="144">
        <v>408350799.99999994</v>
      </c>
      <c r="I29" s="144">
        <f t="shared" si="0"/>
        <v>7695826537.0200005</v>
      </c>
      <c r="J29" s="130">
        <v>1273107940</v>
      </c>
      <c r="K29" s="130"/>
      <c r="L29" s="130"/>
      <c r="M29" s="130">
        <v>22126601</v>
      </c>
      <c r="N29" s="130">
        <v>15176824</v>
      </c>
      <c r="O29" s="130">
        <f t="shared" si="5"/>
        <v>1310411365</v>
      </c>
      <c r="P29" s="131">
        <f t="shared" si="1"/>
        <v>0.17027558491559</v>
      </c>
    </row>
    <row r="30" spans="1:16" s="127" customFormat="1" x14ac:dyDescent="0.35">
      <c r="A30" s="182"/>
      <c r="B30" s="170" t="s">
        <v>797</v>
      </c>
      <c r="C30" s="130">
        <v>17530271842</v>
      </c>
      <c r="D30" s="130">
        <v>17429433658</v>
      </c>
      <c r="E30" s="130">
        <v>318695743</v>
      </c>
      <c r="F30" s="130"/>
      <c r="G30" s="130">
        <v>87314969</v>
      </c>
      <c r="H30" s="130"/>
      <c r="I30" s="130">
        <f t="shared" si="0"/>
        <v>17835444370</v>
      </c>
      <c r="J30" s="130">
        <v>3039229697</v>
      </c>
      <c r="K30" s="130">
        <v>68446323</v>
      </c>
      <c r="L30" s="130"/>
      <c r="M30" s="130">
        <v>1829557</v>
      </c>
      <c r="N30" s="130"/>
      <c r="O30" s="130">
        <f t="shared" si="5"/>
        <v>3109505577</v>
      </c>
      <c r="P30" s="131">
        <f t="shared" si="1"/>
        <v>0.17434416056548188</v>
      </c>
    </row>
    <row r="31" spans="1:16" x14ac:dyDescent="0.35">
      <c r="A31" s="182"/>
      <c r="B31" s="170" t="s">
        <v>798</v>
      </c>
      <c r="C31" s="144">
        <v>6364009464.7324009</v>
      </c>
      <c r="D31" s="144">
        <v>5641207638</v>
      </c>
      <c r="E31" s="144"/>
      <c r="F31" s="144"/>
      <c r="G31" s="144">
        <v>13500000</v>
      </c>
      <c r="H31" s="144">
        <v>752224233.73239994</v>
      </c>
      <c r="I31" s="144">
        <f t="shared" si="0"/>
        <v>6406931871.7323999</v>
      </c>
      <c r="J31" s="130">
        <v>1669531239</v>
      </c>
      <c r="K31" s="130"/>
      <c r="L31" s="130"/>
      <c r="M31" s="130">
        <v>527988</v>
      </c>
      <c r="N31" s="130">
        <v>13154059</v>
      </c>
      <c r="O31" s="130">
        <f t="shared" si="5"/>
        <v>1683213286</v>
      </c>
      <c r="P31" s="131">
        <f t="shared" si="1"/>
        <v>0.26271752528326298</v>
      </c>
    </row>
    <row r="32" spans="1:16" x14ac:dyDescent="0.35">
      <c r="A32" s="182"/>
      <c r="B32" s="170" t="s">
        <v>799</v>
      </c>
      <c r="C32" s="144">
        <v>72347939</v>
      </c>
      <c r="D32" s="144">
        <v>72347939</v>
      </c>
      <c r="E32" s="144"/>
      <c r="F32" s="144"/>
      <c r="G32" s="144">
        <v>14923681</v>
      </c>
      <c r="H32" s="144"/>
      <c r="I32" s="144">
        <f t="shared" si="0"/>
        <v>87271620</v>
      </c>
      <c r="J32" s="130">
        <v>7552857</v>
      </c>
      <c r="K32" s="130"/>
      <c r="L32" s="130"/>
      <c r="M32" s="130">
        <v>2155043</v>
      </c>
      <c r="N32" s="130"/>
      <c r="O32" s="130">
        <f t="shared" si="5"/>
        <v>9707900</v>
      </c>
      <c r="P32" s="131">
        <f t="shared" si="1"/>
        <v>0.11123776549581639</v>
      </c>
    </row>
    <row r="33" spans="1:16" x14ac:dyDescent="0.35">
      <c r="A33" s="182"/>
      <c r="B33" s="170" t="s">
        <v>800</v>
      </c>
      <c r="C33" s="144">
        <v>12410865324</v>
      </c>
      <c r="D33" s="144">
        <v>11858865341</v>
      </c>
      <c r="E33" s="144">
        <v>38000000</v>
      </c>
      <c r="F33" s="144"/>
      <c r="G33" s="144">
        <v>159880127</v>
      </c>
      <c r="H33" s="144"/>
      <c r="I33" s="144">
        <f t="shared" si="0"/>
        <v>12056745468</v>
      </c>
      <c r="J33" s="130">
        <v>2715922230</v>
      </c>
      <c r="K33" s="130">
        <v>0</v>
      </c>
      <c r="L33" s="130"/>
      <c r="M33" s="130">
        <v>5323035</v>
      </c>
      <c r="N33" s="130"/>
      <c r="O33" s="130">
        <f t="shared" si="5"/>
        <v>2721245265</v>
      </c>
      <c r="P33" s="131">
        <f t="shared" si="1"/>
        <v>0.22570313624207297</v>
      </c>
    </row>
    <row r="34" spans="1:16" s="111" customFormat="1" x14ac:dyDescent="0.35">
      <c r="A34" s="196" t="s">
        <v>801</v>
      </c>
      <c r="B34" s="218"/>
      <c r="C34" s="150">
        <f t="shared" ref="C34:O34" si="6">SUM(C28:C33)</f>
        <v>54829534306.868202</v>
      </c>
      <c r="D34" s="150">
        <f t="shared" si="6"/>
        <v>51263622939</v>
      </c>
      <c r="E34" s="150">
        <f t="shared" si="6"/>
        <v>356695743</v>
      </c>
      <c r="F34" s="150">
        <f t="shared" si="6"/>
        <v>0</v>
      </c>
      <c r="G34" s="150">
        <f t="shared" si="6"/>
        <v>1713659265.9650002</v>
      </c>
      <c r="H34" s="150">
        <f t="shared" si="6"/>
        <v>1666874285.8481998</v>
      </c>
      <c r="I34" s="150">
        <f t="shared" si="6"/>
        <v>55000852233.813202</v>
      </c>
      <c r="J34" s="136">
        <f t="shared" si="6"/>
        <v>10862677812</v>
      </c>
      <c r="K34" s="136">
        <f t="shared" si="6"/>
        <v>68446323</v>
      </c>
      <c r="L34" s="136">
        <f t="shared" si="6"/>
        <v>0</v>
      </c>
      <c r="M34" s="136">
        <f t="shared" si="6"/>
        <v>160009321</v>
      </c>
      <c r="N34" s="136">
        <f t="shared" si="6"/>
        <v>74740332</v>
      </c>
      <c r="O34" s="136">
        <f t="shared" si="6"/>
        <v>11165873788</v>
      </c>
      <c r="P34" s="208">
        <f t="shared" si="1"/>
        <v>0.20301274133958763</v>
      </c>
    </row>
    <row r="35" spans="1:16" s="141" customFormat="1" x14ac:dyDescent="0.35">
      <c r="A35" s="219" t="s">
        <v>802</v>
      </c>
      <c r="B35" s="166" t="s">
        <v>803</v>
      </c>
      <c r="C35" s="144">
        <v>86780607</v>
      </c>
      <c r="D35" s="144">
        <v>90924053</v>
      </c>
      <c r="E35" s="144"/>
      <c r="F35" s="144"/>
      <c r="G35" s="144">
        <v>5793504</v>
      </c>
      <c r="H35" s="144"/>
      <c r="I35" s="144">
        <f t="shared" si="0"/>
        <v>96717557</v>
      </c>
      <c r="J35" s="144">
        <v>5223874</v>
      </c>
      <c r="K35" s="144"/>
      <c r="L35" s="144"/>
      <c r="M35" s="144">
        <v>0</v>
      </c>
      <c r="N35" s="144"/>
      <c r="O35" s="144">
        <f t="shared" ref="O35:O40" si="7">SUM(J35:N35)</f>
        <v>5223874</v>
      </c>
      <c r="P35" s="220">
        <f t="shared" si="1"/>
        <v>5.4011641340361814E-2</v>
      </c>
    </row>
    <row r="36" spans="1:16" x14ac:dyDescent="0.35">
      <c r="A36" s="182"/>
      <c r="B36" s="170" t="s">
        <v>804</v>
      </c>
      <c r="C36" s="144">
        <v>1642177250</v>
      </c>
      <c r="D36" s="144">
        <v>1630177250</v>
      </c>
      <c r="E36" s="144"/>
      <c r="F36" s="144"/>
      <c r="G36" s="144">
        <v>34902145</v>
      </c>
      <c r="H36" s="144"/>
      <c r="I36" s="144">
        <f t="shared" si="0"/>
        <v>1665079395</v>
      </c>
      <c r="J36" s="130">
        <v>33624240</v>
      </c>
      <c r="K36" s="130"/>
      <c r="L36" s="130"/>
      <c r="M36" s="130">
        <v>4162989</v>
      </c>
      <c r="N36" s="130"/>
      <c r="O36" s="130">
        <f t="shared" si="7"/>
        <v>37787229</v>
      </c>
      <c r="P36" s="131">
        <f t="shared" si="1"/>
        <v>2.2693950278569148E-2</v>
      </c>
    </row>
    <row r="37" spans="1:16" x14ac:dyDescent="0.35">
      <c r="A37" s="182"/>
      <c r="B37" s="170" t="s">
        <v>805</v>
      </c>
      <c r="C37" s="144">
        <v>2135030335</v>
      </c>
      <c r="D37" s="144">
        <v>2160030335</v>
      </c>
      <c r="E37" s="144"/>
      <c r="F37" s="144"/>
      <c r="G37" s="144">
        <v>6805000</v>
      </c>
      <c r="H37" s="144"/>
      <c r="I37" s="144">
        <f t="shared" si="0"/>
        <v>2166835335</v>
      </c>
      <c r="J37" s="130">
        <v>367195429</v>
      </c>
      <c r="K37" s="130"/>
      <c r="L37" s="130"/>
      <c r="M37" s="130">
        <v>0</v>
      </c>
      <c r="N37" s="130"/>
      <c r="O37" s="130">
        <f t="shared" si="7"/>
        <v>367195429</v>
      </c>
      <c r="P37" s="131">
        <f t="shared" si="1"/>
        <v>0.16946162131881609</v>
      </c>
    </row>
    <row r="38" spans="1:16" x14ac:dyDescent="0.35">
      <c r="A38" s="182"/>
      <c r="B38" s="170" t="s">
        <v>806</v>
      </c>
      <c r="C38" s="144">
        <v>2564477099</v>
      </c>
      <c r="D38" s="144">
        <v>2070650034</v>
      </c>
      <c r="E38" s="144">
        <v>489514837</v>
      </c>
      <c r="F38" s="144"/>
      <c r="G38" s="144">
        <v>8921542</v>
      </c>
      <c r="H38" s="144"/>
      <c r="I38" s="144">
        <f t="shared" si="0"/>
        <v>2569086413</v>
      </c>
      <c r="J38" s="130">
        <v>413238895</v>
      </c>
      <c r="K38" s="130">
        <v>68854399</v>
      </c>
      <c r="L38" s="130"/>
      <c r="M38" s="130">
        <v>3216492</v>
      </c>
      <c r="N38" s="130"/>
      <c r="O38" s="130">
        <f t="shared" si="7"/>
        <v>485309786</v>
      </c>
      <c r="P38" s="131">
        <f t="shared" si="1"/>
        <v>0.18890364432439977</v>
      </c>
    </row>
    <row r="39" spans="1:16" x14ac:dyDescent="0.35">
      <c r="A39" s="182"/>
      <c r="B39" s="170" t="s">
        <v>807</v>
      </c>
      <c r="C39" s="144">
        <v>609582068</v>
      </c>
      <c r="D39" s="144">
        <v>501082068</v>
      </c>
      <c r="E39" s="144"/>
      <c r="F39" s="144"/>
      <c r="G39" s="144">
        <v>22430545</v>
      </c>
      <c r="H39" s="144">
        <v>178583214</v>
      </c>
      <c r="I39" s="144">
        <f t="shared" si="0"/>
        <v>702095827</v>
      </c>
      <c r="J39" s="130">
        <v>20078021</v>
      </c>
      <c r="K39" s="130"/>
      <c r="L39" s="130"/>
      <c r="M39" s="130">
        <v>1502695</v>
      </c>
      <c r="N39" s="130">
        <v>13623369</v>
      </c>
      <c r="O39" s="130">
        <f t="shared" si="7"/>
        <v>35204085</v>
      </c>
      <c r="P39" s="131">
        <f t="shared" si="1"/>
        <v>5.0141424640599667E-2</v>
      </c>
    </row>
    <row r="40" spans="1:16" x14ac:dyDescent="0.35">
      <c r="A40" s="182"/>
      <c r="B40" s="166" t="s">
        <v>808</v>
      </c>
      <c r="C40" s="144">
        <v>6417885914</v>
      </c>
      <c r="D40" s="144">
        <v>6098137199</v>
      </c>
      <c r="E40" s="144">
        <v>321720847</v>
      </c>
      <c r="F40" s="144"/>
      <c r="G40" s="144">
        <v>0</v>
      </c>
      <c r="H40" s="144"/>
      <c r="I40" s="144">
        <f t="shared" si="0"/>
        <v>6419858046</v>
      </c>
      <c r="J40" s="130">
        <v>1243624570</v>
      </c>
      <c r="K40" s="130">
        <v>0</v>
      </c>
      <c r="L40" s="130"/>
      <c r="M40" s="130">
        <v>0</v>
      </c>
      <c r="N40" s="130"/>
      <c r="O40" s="130">
        <f t="shared" si="7"/>
        <v>1243624570</v>
      </c>
      <c r="P40" s="131">
        <f t="shared" si="1"/>
        <v>0.19371527549193415</v>
      </c>
    </row>
    <row r="41" spans="1:16" s="111" customFormat="1" x14ac:dyDescent="0.35">
      <c r="A41" s="196" t="s">
        <v>809</v>
      </c>
      <c r="B41" s="218"/>
      <c r="C41" s="150">
        <f>SUM(C35:C40)</f>
        <v>13455933273</v>
      </c>
      <c r="D41" s="150">
        <f t="shared" ref="D41:O41" si="8">SUM(D35:D40)</f>
        <v>12551000939</v>
      </c>
      <c r="E41" s="150">
        <f t="shared" si="8"/>
        <v>811235684</v>
      </c>
      <c r="F41" s="150">
        <f t="shared" si="8"/>
        <v>0</v>
      </c>
      <c r="G41" s="150">
        <f t="shared" si="8"/>
        <v>78852736</v>
      </c>
      <c r="H41" s="150">
        <f t="shared" si="8"/>
        <v>178583214</v>
      </c>
      <c r="I41" s="150">
        <f t="shared" si="8"/>
        <v>13619672573</v>
      </c>
      <c r="J41" s="136">
        <f t="shared" si="8"/>
        <v>2082985029</v>
      </c>
      <c r="K41" s="136">
        <f t="shared" si="8"/>
        <v>68854399</v>
      </c>
      <c r="L41" s="136">
        <f t="shared" si="8"/>
        <v>0</v>
      </c>
      <c r="M41" s="136">
        <f t="shared" si="8"/>
        <v>8882176</v>
      </c>
      <c r="N41" s="136">
        <f t="shared" si="8"/>
        <v>13623369</v>
      </c>
      <c r="O41" s="136">
        <f t="shared" si="8"/>
        <v>2174344973</v>
      </c>
      <c r="P41" s="208">
        <f t="shared" si="1"/>
        <v>0.15964737487966335</v>
      </c>
    </row>
    <row r="42" spans="1:16" s="141" customFormat="1" x14ac:dyDescent="0.35">
      <c r="A42" s="283" t="s">
        <v>608</v>
      </c>
      <c r="B42" s="284"/>
      <c r="C42" s="221"/>
      <c r="D42" s="221"/>
      <c r="E42" s="221"/>
      <c r="F42" s="144"/>
      <c r="G42" s="221"/>
      <c r="H42" s="221"/>
      <c r="I42" s="221"/>
      <c r="J42" s="221"/>
      <c r="K42" s="221"/>
      <c r="L42" s="221"/>
      <c r="M42" s="221"/>
      <c r="N42" s="221"/>
      <c r="O42" s="221">
        <f>+'[1]Mapa II_ Despesas por Economica'!K144</f>
        <v>244814659</v>
      </c>
      <c r="P42" s="222"/>
    </row>
    <row r="43" spans="1:16" x14ac:dyDescent="0.35">
      <c r="A43" s="223" t="s">
        <v>7</v>
      </c>
      <c r="B43" s="224"/>
      <c r="C43" s="225">
        <f t="shared" ref="C43:N43" si="9">SUM(C41,C34,C27,C13)</f>
        <v>85948752200.657303</v>
      </c>
      <c r="D43" s="225">
        <f t="shared" si="9"/>
        <v>71753435743</v>
      </c>
      <c r="E43" s="225">
        <f t="shared" si="9"/>
        <v>1370877468</v>
      </c>
      <c r="F43" s="225">
        <f t="shared" si="9"/>
        <v>156514923</v>
      </c>
      <c r="G43" s="225">
        <f t="shared" si="9"/>
        <v>5364126222.3614998</v>
      </c>
      <c r="H43" s="225">
        <f t="shared" si="9"/>
        <v>12998524729.226599</v>
      </c>
      <c r="I43" s="225">
        <f t="shared" si="9"/>
        <v>91643479085.588104</v>
      </c>
      <c r="J43" s="225">
        <f t="shared" si="9"/>
        <v>14417036653</v>
      </c>
      <c r="K43" s="225">
        <f t="shared" si="9"/>
        <v>138729233</v>
      </c>
      <c r="L43" s="225">
        <f t="shared" si="9"/>
        <v>2413924</v>
      </c>
      <c r="M43" s="225">
        <f t="shared" si="9"/>
        <v>265597380</v>
      </c>
      <c r="N43" s="225">
        <f t="shared" si="9"/>
        <v>553218349</v>
      </c>
      <c r="O43" s="225">
        <f>SUM(O41,O34,O27,O13,O42)</f>
        <v>15621810198</v>
      </c>
      <c r="P43" s="206">
        <f t="shared" si="1"/>
        <v>0.17046286712238856</v>
      </c>
    </row>
  </sheetData>
  <mergeCells count="19">
    <mergeCell ref="P6:P8"/>
    <mergeCell ref="D7:D8"/>
    <mergeCell ref="E7:E8"/>
    <mergeCell ref="F7:F8"/>
    <mergeCell ref="G7:G8"/>
    <mergeCell ref="A1:B5"/>
    <mergeCell ref="A6:B8"/>
    <mergeCell ref="C6:C8"/>
    <mergeCell ref="D6:I6"/>
    <mergeCell ref="J6:O6"/>
    <mergeCell ref="N7:N8"/>
    <mergeCell ref="O7:O8"/>
    <mergeCell ref="A42:B42"/>
    <mergeCell ref="H7:H8"/>
    <mergeCell ref="I7:I8"/>
    <mergeCell ref="J7:J8"/>
    <mergeCell ref="K7:K8"/>
    <mergeCell ref="L7:L8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3" fitToHeight="0" orientation="landscape" r:id="rId1"/>
  <colBreaks count="1" manualBreakCount="1">
    <brk id="9" max="44" man="1"/>
  </colBreaks>
  <ignoredErrors>
    <ignoredError sqref="I10:P12" formulaRange="1"/>
    <ignoredError sqref="I43:P43 I13:P26 I27:P29 I31:P42 I30 K30:P3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opLeftCell="E37" zoomScale="90" zoomScaleNormal="90" workbookViewId="0">
      <selection activeCell="E44" sqref="A44:XFD44"/>
    </sheetView>
  </sheetViews>
  <sheetFormatPr defaultColWidth="8.54296875" defaultRowHeight="14.5" x14ac:dyDescent="0.35"/>
  <cols>
    <col min="1" max="1" width="77.26953125" bestFit="1" customWidth="1"/>
    <col min="2" max="14" width="16.7265625" customWidth="1"/>
    <col min="15" max="15" width="13.81640625" customWidth="1"/>
    <col min="16" max="17" width="13.453125" bestFit="1" customWidth="1"/>
    <col min="18" max="18" width="14.453125" bestFit="1" customWidth="1"/>
    <col min="19" max="26" width="8.54296875" customWidth="1"/>
  </cols>
  <sheetData>
    <row r="1" spans="1:39" s="127" customFormat="1" ht="14.5" customHeight="1" x14ac:dyDescent="0.35">
      <c r="A1" s="226"/>
      <c r="B1" s="226"/>
      <c r="C1" s="226"/>
      <c r="D1" s="226"/>
      <c r="E1" s="226"/>
      <c r="F1" s="226"/>
      <c r="G1" s="226"/>
      <c r="H1" s="226" t="s">
        <v>810</v>
      </c>
    </row>
    <row r="2" spans="1:39" s="127" customFormat="1" ht="14.5" customHeight="1" x14ac:dyDescent="0.35">
      <c r="A2" s="226"/>
      <c r="B2" s="226"/>
      <c r="C2" s="226"/>
      <c r="D2" s="226"/>
      <c r="E2" s="226"/>
      <c r="F2" s="226"/>
      <c r="G2" s="226"/>
      <c r="H2" s="226"/>
    </row>
    <row r="3" spans="1:39" s="127" customFormat="1" ht="14.5" customHeight="1" x14ac:dyDescent="0.35">
      <c r="A3" s="226"/>
      <c r="B3" s="226"/>
      <c r="C3" s="226"/>
      <c r="D3" s="226"/>
      <c r="E3" s="226"/>
      <c r="F3" s="226"/>
      <c r="G3" s="226"/>
      <c r="H3" s="226"/>
    </row>
    <row r="4" spans="1:39" s="127" customFormat="1" ht="15" customHeight="1" x14ac:dyDescent="0.35">
      <c r="A4" s="226"/>
      <c r="B4" s="226"/>
      <c r="C4" s="226"/>
      <c r="D4" s="226"/>
      <c r="E4" s="226"/>
      <c r="F4" s="226"/>
      <c r="G4" s="226"/>
      <c r="H4" s="226"/>
    </row>
    <row r="5" spans="1:39" s="127" customFormat="1" ht="15" customHeight="1" x14ac:dyDescent="0.35">
      <c r="A5" s="226"/>
      <c r="B5" s="226"/>
      <c r="C5" s="226"/>
      <c r="D5" s="226"/>
      <c r="E5" s="226"/>
      <c r="F5" s="226"/>
      <c r="G5" s="226"/>
      <c r="H5" s="226"/>
    </row>
    <row r="6" spans="1:39" ht="7.5" customHeight="1" x14ac:dyDescent="0.35">
      <c r="A6" s="227"/>
      <c r="B6" s="227"/>
      <c r="C6" s="227"/>
      <c r="D6" s="227"/>
      <c r="E6" s="227"/>
      <c r="F6" s="227"/>
      <c r="G6" s="227"/>
      <c r="H6" s="2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</row>
    <row r="7" spans="1:39" ht="22.5" customHeight="1" x14ac:dyDescent="0.35">
      <c r="A7" s="292" t="s">
        <v>811</v>
      </c>
      <c r="B7" s="290" t="s">
        <v>812</v>
      </c>
      <c r="C7" s="253" t="s">
        <v>458</v>
      </c>
      <c r="D7" s="254"/>
      <c r="E7" s="254"/>
      <c r="F7" s="254"/>
      <c r="G7" s="254"/>
      <c r="H7" s="255"/>
      <c r="I7" s="295" t="s">
        <v>395</v>
      </c>
      <c r="J7" s="296"/>
      <c r="K7" s="296"/>
      <c r="L7" s="296"/>
      <c r="M7" s="296"/>
      <c r="N7" s="296"/>
      <c r="O7" s="297"/>
    </row>
    <row r="8" spans="1:39" ht="33" customHeight="1" x14ac:dyDescent="0.35">
      <c r="A8" s="293"/>
      <c r="B8" s="293"/>
      <c r="C8" s="290" t="s">
        <v>813</v>
      </c>
      <c r="D8" s="290" t="s">
        <v>814</v>
      </c>
      <c r="E8" s="290" t="s">
        <v>815</v>
      </c>
      <c r="F8" s="290" t="s">
        <v>816</v>
      </c>
      <c r="G8" s="290" t="s">
        <v>817</v>
      </c>
      <c r="H8" s="290" t="s">
        <v>818</v>
      </c>
      <c r="I8" s="290" t="s">
        <v>813</v>
      </c>
      <c r="J8" s="290" t="s">
        <v>814</v>
      </c>
      <c r="K8" s="290" t="s">
        <v>815</v>
      </c>
      <c r="L8" s="290" t="s">
        <v>816</v>
      </c>
      <c r="M8" s="290" t="s">
        <v>817</v>
      </c>
      <c r="N8" s="290" t="s">
        <v>819</v>
      </c>
      <c r="O8" s="290" t="s">
        <v>820</v>
      </c>
    </row>
    <row r="9" spans="1:39" ht="14.5" customHeight="1" x14ac:dyDescent="0.35">
      <c r="A9" s="294"/>
      <c r="B9" s="294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</row>
    <row r="10" spans="1:39" x14ac:dyDescent="0.35">
      <c r="A10" s="69" t="s">
        <v>821</v>
      </c>
      <c r="B10" s="70"/>
      <c r="C10" s="228"/>
      <c r="D10" s="228"/>
      <c r="E10" s="228"/>
      <c r="F10" s="228"/>
      <c r="G10" s="228"/>
      <c r="H10" s="229"/>
      <c r="I10" s="230"/>
      <c r="J10" s="228"/>
      <c r="K10" s="228"/>
      <c r="L10" s="228"/>
      <c r="M10" s="228"/>
      <c r="N10" s="228"/>
      <c r="O10" s="231"/>
    </row>
    <row r="11" spans="1:39" s="141" customFormat="1" x14ac:dyDescent="0.35">
      <c r="A11" s="165" t="s">
        <v>610</v>
      </c>
      <c r="B11" s="144">
        <v>253744371</v>
      </c>
      <c r="C11" s="144"/>
      <c r="D11" s="144">
        <v>260549371</v>
      </c>
      <c r="E11" s="144"/>
      <c r="F11" s="144"/>
      <c r="G11" s="144">
        <f>D11+E11+F11</f>
        <v>260549371</v>
      </c>
      <c r="H11" s="144">
        <f>+C11+D11+E11+F11</f>
        <v>260549371</v>
      </c>
      <c r="I11" s="144"/>
      <c r="J11" s="144">
        <v>55389232</v>
      </c>
      <c r="K11" s="144"/>
      <c r="L11" s="144"/>
      <c r="M11" s="144">
        <f>J11+K11+L11</f>
        <v>55389232</v>
      </c>
      <c r="N11" s="144">
        <f>+I11+J11+K11+L11</f>
        <v>55389232</v>
      </c>
      <c r="O11" s="220">
        <f t="shared" ref="O11:O43" si="0">+M11/G11</f>
        <v>0.21258632015657408</v>
      </c>
    </row>
    <row r="12" spans="1:39" s="141" customFormat="1" x14ac:dyDescent="0.35">
      <c r="A12" s="165" t="s">
        <v>611</v>
      </c>
      <c r="B12" s="144">
        <v>1170329912</v>
      </c>
      <c r="C12" s="144"/>
      <c r="D12" s="144">
        <v>198097304</v>
      </c>
      <c r="E12" s="144">
        <v>972232608</v>
      </c>
      <c r="F12" s="144"/>
      <c r="G12" s="144">
        <f t="shared" ref="G12:G41" si="1">D12+E12+F12</f>
        <v>1170329912</v>
      </c>
      <c r="H12" s="144">
        <f t="shared" ref="H12:H41" si="2">+C12+D12+E12+F12</f>
        <v>1170329912</v>
      </c>
      <c r="I12" s="144"/>
      <c r="J12" s="144">
        <v>35587340</v>
      </c>
      <c r="K12" s="144">
        <v>205144834</v>
      </c>
      <c r="L12" s="144"/>
      <c r="M12" s="144">
        <f t="shared" ref="M12:M41" si="3">J12+K12+L12</f>
        <v>240732174</v>
      </c>
      <c r="N12" s="144">
        <f t="shared" ref="N12:N41" si="4">+I12+J12+K12+L12</f>
        <v>240732174</v>
      </c>
      <c r="O12" s="220">
        <f t="shared" si="0"/>
        <v>0.20569599352426018</v>
      </c>
    </row>
    <row r="13" spans="1:39" s="141" customFormat="1" x14ac:dyDescent="0.35">
      <c r="A13" s="165" t="s">
        <v>612</v>
      </c>
      <c r="B13" s="144">
        <v>58189896</v>
      </c>
      <c r="C13" s="144"/>
      <c r="D13" s="144"/>
      <c r="E13" s="144">
        <v>58189896</v>
      </c>
      <c r="F13" s="144"/>
      <c r="G13" s="144">
        <f t="shared" si="1"/>
        <v>58189896</v>
      </c>
      <c r="H13" s="144">
        <f t="shared" si="2"/>
        <v>58189896</v>
      </c>
      <c r="I13" s="144"/>
      <c r="J13" s="144"/>
      <c r="K13" s="144">
        <v>10465799</v>
      </c>
      <c r="L13" s="144"/>
      <c r="M13" s="144">
        <f t="shared" si="3"/>
        <v>10465799</v>
      </c>
      <c r="N13" s="144">
        <f t="shared" si="4"/>
        <v>10465799</v>
      </c>
      <c r="O13" s="220">
        <f t="shared" si="0"/>
        <v>0.17985594956210268</v>
      </c>
    </row>
    <row r="14" spans="1:39" s="141" customFormat="1" x14ac:dyDescent="0.35">
      <c r="A14" s="165" t="s">
        <v>613</v>
      </c>
      <c r="B14" s="144">
        <v>64163111</v>
      </c>
      <c r="C14" s="144"/>
      <c r="D14" s="144">
        <v>64163111</v>
      </c>
      <c r="E14" s="144"/>
      <c r="F14" s="144"/>
      <c r="G14" s="144">
        <f t="shared" si="1"/>
        <v>64163111</v>
      </c>
      <c r="H14" s="144">
        <f t="shared" si="2"/>
        <v>64163111</v>
      </c>
      <c r="I14" s="144"/>
      <c r="J14" s="144">
        <v>15851252</v>
      </c>
      <c r="K14" s="144"/>
      <c r="L14" s="144"/>
      <c r="M14" s="144">
        <f t="shared" si="3"/>
        <v>15851252</v>
      </c>
      <c r="N14" s="144">
        <f t="shared" si="4"/>
        <v>15851252</v>
      </c>
      <c r="O14" s="220">
        <f t="shared" si="0"/>
        <v>0.24704618826852084</v>
      </c>
    </row>
    <row r="15" spans="1:39" s="141" customFormat="1" x14ac:dyDescent="0.35">
      <c r="A15" s="165" t="s">
        <v>614</v>
      </c>
      <c r="B15" s="144">
        <v>82760897</v>
      </c>
      <c r="C15" s="144"/>
      <c r="D15" s="144">
        <v>82760897</v>
      </c>
      <c r="E15" s="144"/>
      <c r="F15" s="144"/>
      <c r="G15" s="144">
        <f t="shared" si="1"/>
        <v>82760897</v>
      </c>
      <c r="H15" s="144">
        <f t="shared" si="2"/>
        <v>82760897</v>
      </c>
      <c r="I15" s="144"/>
      <c r="J15" s="144">
        <v>17874144</v>
      </c>
      <c r="K15" s="144"/>
      <c r="L15" s="144"/>
      <c r="M15" s="144">
        <f t="shared" si="3"/>
        <v>17874144</v>
      </c>
      <c r="N15" s="144">
        <f t="shared" si="4"/>
        <v>17874144</v>
      </c>
      <c r="O15" s="220">
        <f t="shared" si="0"/>
        <v>0.21597329956440661</v>
      </c>
    </row>
    <row r="16" spans="1:39" s="141" customFormat="1" x14ac:dyDescent="0.35">
      <c r="A16" s="165" t="s">
        <v>615</v>
      </c>
      <c r="B16" s="144">
        <v>244726165</v>
      </c>
      <c r="C16" s="144">
        <v>22147891</v>
      </c>
      <c r="D16" s="144">
        <v>10000000</v>
      </c>
      <c r="E16" s="144">
        <v>212578274</v>
      </c>
      <c r="F16" s="144"/>
      <c r="G16" s="144">
        <f t="shared" si="1"/>
        <v>222578274</v>
      </c>
      <c r="H16" s="144">
        <f t="shared" si="2"/>
        <v>244726165</v>
      </c>
      <c r="I16" s="144">
        <v>5214165</v>
      </c>
      <c r="J16" s="144">
        <v>867017</v>
      </c>
      <c r="K16" s="144">
        <v>32450314</v>
      </c>
      <c r="L16" s="144"/>
      <c r="M16" s="144">
        <f t="shared" si="3"/>
        <v>33317331</v>
      </c>
      <c r="N16" s="144">
        <f t="shared" si="4"/>
        <v>38531496</v>
      </c>
      <c r="O16" s="220">
        <f t="shared" si="0"/>
        <v>0.14968815419963227</v>
      </c>
    </row>
    <row r="17" spans="1:15" s="141" customFormat="1" x14ac:dyDescent="0.35">
      <c r="A17" s="165" t="s">
        <v>617</v>
      </c>
      <c r="B17" s="144">
        <v>835325620</v>
      </c>
      <c r="C17" s="144">
        <v>9399570</v>
      </c>
      <c r="D17" s="144">
        <v>825926050</v>
      </c>
      <c r="E17" s="144"/>
      <c r="F17" s="144"/>
      <c r="G17" s="144">
        <f t="shared" si="1"/>
        <v>825926050</v>
      </c>
      <c r="H17" s="144">
        <f t="shared" si="2"/>
        <v>835325620</v>
      </c>
      <c r="I17" s="144">
        <v>1900610</v>
      </c>
      <c r="J17" s="144">
        <v>116551550</v>
      </c>
      <c r="K17" s="144"/>
      <c r="L17" s="144"/>
      <c r="M17" s="144">
        <f t="shared" si="3"/>
        <v>116551550</v>
      </c>
      <c r="N17" s="144">
        <f t="shared" si="4"/>
        <v>118452160</v>
      </c>
      <c r="O17" s="220">
        <f t="shared" si="0"/>
        <v>0.14111620525832791</v>
      </c>
    </row>
    <row r="18" spans="1:15" s="141" customFormat="1" x14ac:dyDescent="0.35">
      <c r="A18" s="165" t="s">
        <v>619</v>
      </c>
      <c r="B18" s="144">
        <v>417935238</v>
      </c>
      <c r="C18" s="144"/>
      <c r="D18" s="144">
        <v>417935238</v>
      </c>
      <c r="E18" s="144"/>
      <c r="F18" s="144"/>
      <c r="G18" s="144">
        <f t="shared" si="1"/>
        <v>417935238</v>
      </c>
      <c r="H18" s="144">
        <f t="shared" si="2"/>
        <v>417935238</v>
      </c>
      <c r="I18" s="144"/>
      <c r="J18" s="144">
        <v>92505290</v>
      </c>
      <c r="K18" s="144"/>
      <c r="L18" s="144"/>
      <c r="M18" s="144">
        <f t="shared" si="3"/>
        <v>92505290</v>
      </c>
      <c r="N18" s="144">
        <f t="shared" si="4"/>
        <v>92505290</v>
      </c>
      <c r="O18" s="220">
        <f t="shared" si="0"/>
        <v>0.22133881422078125</v>
      </c>
    </row>
    <row r="19" spans="1:15" s="141" customFormat="1" x14ac:dyDescent="0.35">
      <c r="A19" s="165" t="s">
        <v>620</v>
      </c>
      <c r="B19" s="144">
        <v>293632129</v>
      </c>
      <c r="C19" s="144">
        <v>11203000</v>
      </c>
      <c r="D19" s="144">
        <v>264717025</v>
      </c>
      <c r="E19" s="144">
        <v>25000000</v>
      </c>
      <c r="F19" s="144">
        <v>25712104</v>
      </c>
      <c r="G19" s="144">
        <f t="shared" si="1"/>
        <v>315429129</v>
      </c>
      <c r="H19" s="144">
        <f t="shared" si="2"/>
        <v>326632129</v>
      </c>
      <c r="I19" s="144">
        <v>512848</v>
      </c>
      <c r="J19" s="144">
        <v>38131766</v>
      </c>
      <c r="K19" s="144">
        <v>0</v>
      </c>
      <c r="L19" s="144">
        <v>3409590</v>
      </c>
      <c r="M19" s="144">
        <f t="shared" si="3"/>
        <v>41541356</v>
      </c>
      <c r="N19" s="144">
        <f t="shared" si="4"/>
        <v>42054204</v>
      </c>
      <c r="O19" s="220">
        <f t="shared" si="0"/>
        <v>0.13169790669523104</v>
      </c>
    </row>
    <row r="20" spans="1:15" s="141" customFormat="1" x14ac:dyDescent="0.35">
      <c r="A20" s="165" t="s">
        <v>622</v>
      </c>
      <c r="B20" s="144">
        <v>15651340</v>
      </c>
      <c r="C20" s="144"/>
      <c r="D20" s="144">
        <v>15651340</v>
      </c>
      <c r="E20" s="144"/>
      <c r="F20" s="144"/>
      <c r="G20" s="144">
        <f t="shared" si="1"/>
        <v>15651340</v>
      </c>
      <c r="H20" s="144">
        <f t="shared" si="2"/>
        <v>15651340</v>
      </c>
      <c r="I20" s="144"/>
      <c r="J20" s="144">
        <v>2975670</v>
      </c>
      <c r="K20" s="144"/>
      <c r="L20" s="144"/>
      <c r="M20" s="144">
        <f t="shared" si="3"/>
        <v>2975670</v>
      </c>
      <c r="N20" s="144">
        <f t="shared" si="4"/>
        <v>2975670</v>
      </c>
      <c r="O20" s="220">
        <f t="shared" si="0"/>
        <v>0.19012237929787482</v>
      </c>
    </row>
    <row r="21" spans="1:15" s="141" customFormat="1" x14ac:dyDescent="0.35">
      <c r="A21" s="165" t="s">
        <v>624</v>
      </c>
      <c r="B21" s="144">
        <v>272259819</v>
      </c>
      <c r="C21" s="144">
        <v>9500000</v>
      </c>
      <c r="D21" s="144">
        <v>262759819</v>
      </c>
      <c r="E21" s="144"/>
      <c r="F21" s="144"/>
      <c r="G21" s="144">
        <f t="shared" si="1"/>
        <v>262759819</v>
      </c>
      <c r="H21" s="144">
        <f t="shared" si="2"/>
        <v>272259819</v>
      </c>
      <c r="I21" s="144">
        <v>0</v>
      </c>
      <c r="J21" s="144">
        <v>44604267</v>
      </c>
      <c r="K21" s="144"/>
      <c r="L21" s="144"/>
      <c r="M21" s="144">
        <f t="shared" si="3"/>
        <v>44604267</v>
      </c>
      <c r="N21" s="144">
        <f t="shared" si="4"/>
        <v>44604267</v>
      </c>
      <c r="O21" s="220">
        <f t="shared" si="0"/>
        <v>0.16975299788891998</v>
      </c>
    </row>
    <row r="22" spans="1:15" s="141" customFormat="1" x14ac:dyDescent="0.35">
      <c r="A22" s="165" t="s">
        <v>626</v>
      </c>
      <c r="B22" s="144">
        <v>538412365</v>
      </c>
      <c r="C22" s="144">
        <v>2660741</v>
      </c>
      <c r="D22" s="144">
        <v>301178780</v>
      </c>
      <c r="E22" s="144"/>
      <c r="F22" s="144">
        <v>240233585</v>
      </c>
      <c r="G22" s="144">
        <f t="shared" si="1"/>
        <v>541412365</v>
      </c>
      <c r="H22" s="144">
        <f t="shared" si="2"/>
        <v>544073106</v>
      </c>
      <c r="I22" s="144">
        <v>1182642</v>
      </c>
      <c r="J22" s="144">
        <v>52796299</v>
      </c>
      <c r="K22" s="144"/>
      <c r="L22" s="144">
        <v>46919381</v>
      </c>
      <c r="M22" s="144">
        <f t="shared" si="3"/>
        <v>99715680</v>
      </c>
      <c r="N22" s="144">
        <f t="shared" si="4"/>
        <v>100898322</v>
      </c>
      <c r="O22" s="220">
        <f t="shared" si="0"/>
        <v>0.1841769535499988</v>
      </c>
    </row>
    <row r="23" spans="1:15" s="127" customFormat="1" x14ac:dyDescent="0.35">
      <c r="A23" s="129" t="s">
        <v>627</v>
      </c>
      <c r="B23" s="130">
        <v>27804438870.918411</v>
      </c>
      <c r="C23" s="130">
        <v>16872138154</v>
      </c>
      <c r="D23" s="130">
        <v>14807258292.3389</v>
      </c>
      <c r="E23" s="130">
        <v>362067150.94499999</v>
      </c>
      <c r="F23" s="130"/>
      <c r="G23" s="130">
        <f t="shared" si="1"/>
        <v>15169325443.283899</v>
      </c>
      <c r="H23" s="130">
        <f t="shared" si="2"/>
        <v>32041463597.283897</v>
      </c>
      <c r="I23" s="130">
        <v>3155765743</v>
      </c>
      <c r="J23" s="130">
        <v>2325255557</v>
      </c>
      <c r="K23" s="130">
        <v>48370121</v>
      </c>
      <c r="L23" s="130"/>
      <c r="M23" s="130">
        <f t="shared" si="3"/>
        <v>2373625678</v>
      </c>
      <c r="N23" s="130">
        <f t="shared" si="4"/>
        <v>5529391421</v>
      </c>
      <c r="O23" s="131">
        <f t="shared" si="0"/>
        <v>0.15647536120671102</v>
      </c>
    </row>
    <row r="24" spans="1:15" s="141" customFormat="1" x14ac:dyDescent="0.35">
      <c r="A24" s="165" t="s">
        <v>628</v>
      </c>
      <c r="B24" s="144">
        <v>1390965632.0000002</v>
      </c>
      <c r="C24" s="144">
        <v>1442704933.0000002</v>
      </c>
      <c r="D24" s="144">
        <v>36946895</v>
      </c>
      <c r="E24" s="144"/>
      <c r="F24" s="144"/>
      <c r="G24" s="144">
        <f t="shared" si="1"/>
        <v>36946895</v>
      </c>
      <c r="H24" s="144">
        <f t="shared" si="2"/>
        <v>1479651828.0000002</v>
      </c>
      <c r="I24" s="144">
        <v>132478013</v>
      </c>
      <c r="J24" s="144">
        <v>3789163</v>
      </c>
      <c r="K24" s="144"/>
      <c r="L24" s="144"/>
      <c r="M24" s="144">
        <f t="shared" si="3"/>
        <v>3789163</v>
      </c>
      <c r="N24" s="144">
        <f t="shared" si="4"/>
        <v>136267176</v>
      </c>
      <c r="O24" s="220">
        <f t="shared" si="0"/>
        <v>0.1025570078351645</v>
      </c>
    </row>
    <row r="25" spans="1:15" s="141" customFormat="1" x14ac:dyDescent="0.35">
      <c r="A25" s="165" t="s">
        <v>629</v>
      </c>
      <c r="B25" s="144">
        <v>4016370045</v>
      </c>
      <c r="C25" s="144">
        <v>138291819</v>
      </c>
      <c r="D25" s="144">
        <v>857772141.93439984</v>
      </c>
      <c r="E25" s="144">
        <v>2126836488.0656002</v>
      </c>
      <c r="F25" s="144">
        <v>908684685</v>
      </c>
      <c r="G25" s="144">
        <f t="shared" si="1"/>
        <v>3893293315</v>
      </c>
      <c r="H25" s="144">
        <f t="shared" si="2"/>
        <v>4031585134</v>
      </c>
      <c r="I25" s="144">
        <v>30997339</v>
      </c>
      <c r="J25" s="144">
        <v>176789330</v>
      </c>
      <c r="K25" s="144">
        <v>517091453</v>
      </c>
      <c r="L25" s="144">
        <v>44263638</v>
      </c>
      <c r="M25" s="144">
        <f t="shared" si="3"/>
        <v>738144421</v>
      </c>
      <c r="N25" s="144">
        <f t="shared" si="4"/>
        <v>769141760</v>
      </c>
      <c r="O25" s="220">
        <f t="shared" si="0"/>
        <v>0.18959383773015315</v>
      </c>
    </row>
    <row r="26" spans="1:15" s="141" customFormat="1" x14ac:dyDescent="0.35">
      <c r="A26" s="165" t="s">
        <v>631</v>
      </c>
      <c r="B26" s="144">
        <v>1720628205</v>
      </c>
      <c r="C26" s="144">
        <v>0</v>
      </c>
      <c r="D26" s="144">
        <v>1357334761</v>
      </c>
      <c r="E26" s="144">
        <v>363293444</v>
      </c>
      <c r="F26" s="144"/>
      <c r="G26" s="144">
        <f t="shared" si="1"/>
        <v>1720628205</v>
      </c>
      <c r="H26" s="144">
        <f t="shared" si="2"/>
        <v>1720628205</v>
      </c>
      <c r="I26" s="144">
        <v>0</v>
      </c>
      <c r="J26" s="144">
        <v>279792997</v>
      </c>
      <c r="K26" s="144">
        <v>4501836</v>
      </c>
      <c r="L26" s="144"/>
      <c r="M26" s="144">
        <f t="shared" si="3"/>
        <v>284294833</v>
      </c>
      <c r="N26" s="144">
        <f t="shared" si="4"/>
        <v>284294833</v>
      </c>
      <c r="O26" s="220">
        <f t="shared" si="0"/>
        <v>0.16522734671782274</v>
      </c>
    </row>
    <row r="27" spans="1:15" s="141" customFormat="1" x14ac:dyDescent="0.35">
      <c r="A27" s="165" t="s">
        <v>633</v>
      </c>
      <c r="B27" s="144">
        <v>57626040</v>
      </c>
      <c r="C27" s="144"/>
      <c r="D27" s="144">
        <v>57626040</v>
      </c>
      <c r="E27" s="144"/>
      <c r="F27" s="144"/>
      <c r="G27" s="144">
        <f t="shared" si="1"/>
        <v>57626040</v>
      </c>
      <c r="H27" s="144">
        <f t="shared" si="2"/>
        <v>57626040</v>
      </c>
      <c r="I27" s="144"/>
      <c r="J27" s="144">
        <v>6965836</v>
      </c>
      <c r="K27" s="144"/>
      <c r="L27" s="144"/>
      <c r="M27" s="144">
        <f t="shared" si="3"/>
        <v>6965836</v>
      </c>
      <c r="N27" s="144">
        <f t="shared" si="4"/>
        <v>6965836</v>
      </c>
      <c r="O27" s="220">
        <f t="shared" si="0"/>
        <v>0.12088000494221016</v>
      </c>
    </row>
    <row r="28" spans="1:15" s="141" customFormat="1" x14ac:dyDescent="0.35">
      <c r="A28" s="165" t="s">
        <v>635</v>
      </c>
      <c r="B28" s="144">
        <v>1926189535</v>
      </c>
      <c r="C28" s="144">
        <v>47318330</v>
      </c>
      <c r="D28" s="144">
        <v>1845326605</v>
      </c>
      <c r="E28" s="144">
        <v>66383695</v>
      </c>
      <c r="F28" s="144"/>
      <c r="G28" s="144">
        <f t="shared" si="1"/>
        <v>1911710300</v>
      </c>
      <c r="H28" s="144">
        <f t="shared" si="2"/>
        <v>1959028630</v>
      </c>
      <c r="I28" s="144">
        <v>5226726</v>
      </c>
      <c r="J28" s="144">
        <v>69740333</v>
      </c>
      <c r="K28" s="144">
        <v>963269</v>
      </c>
      <c r="L28" s="144"/>
      <c r="M28" s="144">
        <f t="shared" si="3"/>
        <v>70703602</v>
      </c>
      <c r="N28" s="144">
        <f t="shared" si="4"/>
        <v>75930328</v>
      </c>
      <c r="O28" s="220">
        <f t="shared" si="0"/>
        <v>3.6984475105877705E-2</v>
      </c>
    </row>
    <row r="29" spans="1:15" s="141" customFormat="1" x14ac:dyDescent="0.35">
      <c r="A29" s="165" t="s">
        <v>637</v>
      </c>
      <c r="B29" s="144">
        <v>79265155</v>
      </c>
      <c r="C29" s="144"/>
      <c r="D29" s="144">
        <v>73265155</v>
      </c>
      <c r="E29" s="144">
        <v>6000000</v>
      </c>
      <c r="F29" s="144"/>
      <c r="G29" s="144">
        <f t="shared" si="1"/>
        <v>79265155</v>
      </c>
      <c r="H29" s="144">
        <f t="shared" si="2"/>
        <v>79265155</v>
      </c>
      <c r="I29" s="144"/>
      <c r="J29" s="144">
        <v>10252242</v>
      </c>
      <c r="K29" s="144">
        <v>1000800</v>
      </c>
      <c r="L29" s="144"/>
      <c r="M29" s="144">
        <f t="shared" si="3"/>
        <v>11253042</v>
      </c>
      <c r="N29" s="144">
        <f t="shared" si="4"/>
        <v>11253042</v>
      </c>
      <c r="O29" s="220">
        <f t="shared" si="0"/>
        <v>0.14196707241662493</v>
      </c>
    </row>
    <row r="30" spans="1:15" s="141" customFormat="1" x14ac:dyDescent="0.35">
      <c r="A30" s="165" t="s">
        <v>639</v>
      </c>
      <c r="B30" s="144">
        <v>4844708963</v>
      </c>
      <c r="C30" s="144">
        <v>1236834172</v>
      </c>
      <c r="D30" s="144">
        <v>3538547144</v>
      </c>
      <c r="E30" s="144">
        <v>71299779</v>
      </c>
      <c r="F30" s="144"/>
      <c r="G30" s="144">
        <f t="shared" si="1"/>
        <v>3609846923</v>
      </c>
      <c r="H30" s="144">
        <f t="shared" si="2"/>
        <v>4846681095</v>
      </c>
      <c r="I30" s="144">
        <v>292117610</v>
      </c>
      <c r="J30" s="144">
        <v>681289345</v>
      </c>
      <c r="K30" s="144">
        <v>2378418</v>
      </c>
      <c r="L30" s="144"/>
      <c r="M30" s="144">
        <f t="shared" si="3"/>
        <v>683667763</v>
      </c>
      <c r="N30" s="144">
        <f t="shared" si="4"/>
        <v>975785373</v>
      </c>
      <c r="O30" s="220">
        <f t="shared" si="0"/>
        <v>0.18938968260510919</v>
      </c>
    </row>
    <row r="31" spans="1:15" s="141" customFormat="1" x14ac:dyDescent="0.35">
      <c r="A31" s="165" t="s">
        <v>641</v>
      </c>
      <c r="B31" s="144">
        <v>2777702201</v>
      </c>
      <c r="C31" s="144">
        <v>1977788831</v>
      </c>
      <c r="D31" s="144">
        <v>618714943</v>
      </c>
      <c r="E31" s="144">
        <v>135073908</v>
      </c>
      <c r="F31" s="144">
        <v>50733833</v>
      </c>
      <c r="G31" s="144">
        <f t="shared" si="1"/>
        <v>804522684</v>
      </c>
      <c r="H31" s="144">
        <f t="shared" si="2"/>
        <v>2782311515</v>
      </c>
      <c r="I31" s="144">
        <v>394202092</v>
      </c>
      <c r="J31" s="144">
        <v>81031288</v>
      </c>
      <c r="K31" s="144">
        <v>24571658</v>
      </c>
      <c r="L31" s="144">
        <v>307968</v>
      </c>
      <c r="M31" s="144">
        <f t="shared" si="3"/>
        <v>105910914</v>
      </c>
      <c r="N31" s="144">
        <f t="shared" si="4"/>
        <v>500113006</v>
      </c>
      <c r="O31" s="220">
        <f t="shared" si="0"/>
        <v>0.13164440991697382</v>
      </c>
    </row>
    <row r="32" spans="1:15" s="141" customFormat="1" x14ac:dyDescent="0.35">
      <c r="A32" s="165" t="s">
        <v>643</v>
      </c>
      <c r="B32" s="144">
        <v>368989734</v>
      </c>
      <c r="C32" s="144">
        <v>202729511</v>
      </c>
      <c r="D32" s="144">
        <v>164841471</v>
      </c>
      <c r="E32" s="144">
        <v>1418752</v>
      </c>
      <c r="F32" s="144"/>
      <c r="G32" s="144">
        <f t="shared" si="1"/>
        <v>166260223</v>
      </c>
      <c r="H32" s="144">
        <f t="shared" si="2"/>
        <v>368989734</v>
      </c>
      <c r="I32" s="144">
        <v>8733163</v>
      </c>
      <c r="J32" s="144">
        <v>22511861</v>
      </c>
      <c r="K32" s="144">
        <v>219000</v>
      </c>
      <c r="L32" s="144"/>
      <c r="M32" s="144">
        <f t="shared" si="3"/>
        <v>22730861</v>
      </c>
      <c r="N32" s="144">
        <f t="shared" si="4"/>
        <v>31464024</v>
      </c>
      <c r="O32" s="220">
        <f t="shared" si="0"/>
        <v>0.13671857639695334</v>
      </c>
    </row>
    <row r="33" spans="1:15" s="141" customFormat="1" x14ac:dyDescent="0.35">
      <c r="A33" s="165" t="s">
        <v>645</v>
      </c>
      <c r="B33" s="144">
        <v>11079169952</v>
      </c>
      <c r="C33" s="144">
        <v>61822573</v>
      </c>
      <c r="D33" s="144">
        <v>1699562529</v>
      </c>
      <c r="E33" s="144">
        <v>9347401263</v>
      </c>
      <c r="F33" s="144">
        <v>4500000</v>
      </c>
      <c r="G33" s="144">
        <f t="shared" si="1"/>
        <v>11051463792</v>
      </c>
      <c r="H33" s="144">
        <f t="shared" si="2"/>
        <v>11113286365</v>
      </c>
      <c r="I33" s="144">
        <v>11632062</v>
      </c>
      <c r="J33" s="144">
        <v>419442830</v>
      </c>
      <c r="K33" s="144">
        <v>2127030924</v>
      </c>
      <c r="L33" s="144">
        <v>793122</v>
      </c>
      <c r="M33" s="144">
        <f t="shared" si="3"/>
        <v>2547266876</v>
      </c>
      <c r="N33" s="144">
        <f t="shared" si="4"/>
        <v>2558898938</v>
      </c>
      <c r="O33" s="220">
        <f t="shared" si="0"/>
        <v>0.23049135607211876</v>
      </c>
    </row>
    <row r="34" spans="1:15" s="141" customFormat="1" x14ac:dyDescent="0.35">
      <c r="A34" s="165" t="s">
        <v>647</v>
      </c>
      <c r="B34" s="144">
        <v>9419514407.0200005</v>
      </c>
      <c r="C34" s="144">
        <v>1352075088</v>
      </c>
      <c r="D34" s="144">
        <v>7817590726</v>
      </c>
      <c r="E34" s="144">
        <v>687440423.01999986</v>
      </c>
      <c r="F34" s="144"/>
      <c r="G34" s="144">
        <f t="shared" si="1"/>
        <v>8505031149.0199995</v>
      </c>
      <c r="H34" s="144">
        <f t="shared" si="2"/>
        <v>9857106237.0200005</v>
      </c>
      <c r="I34" s="144">
        <v>50608175</v>
      </c>
      <c r="J34" s="144">
        <v>1323918733</v>
      </c>
      <c r="K34" s="144">
        <v>119496752</v>
      </c>
      <c r="L34" s="144"/>
      <c r="M34" s="144">
        <f>J34+K34+L34</f>
        <v>1443415485</v>
      </c>
      <c r="N34" s="144">
        <f t="shared" si="4"/>
        <v>1494023660</v>
      </c>
      <c r="O34" s="220">
        <f>+M34/G34</f>
        <v>0.16971313328656285</v>
      </c>
    </row>
    <row r="35" spans="1:15" s="141" customFormat="1" x14ac:dyDescent="0.35">
      <c r="A35" s="165" t="s">
        <v>649</v>
      </c>
      <c r="B35" s="144">
        <v>586085934.20000005</v>
      </c>
      <c r="C35" s="39">
        <v>38421192</v>
      </c>
      <c r="D35" s="39">
        <v>243972411</v>
      </c>
      <c r="E35" s="39">
        <v>342184656.19999999</v>
      </c>
      <c r="F35" s="39">
        <v>14424650</v>
      </c>
      <c r="G35" s="144">
        <f t="shared" si="1"/>
        <v>600581717.20000005</v>
      </c>
      <c r="H35" s="144">
        <f t="shared" si="2"/>
        <v>639002909.20000005</v>
      </c>
      <c r="I35" s="39">
        <v>13381748</v>
      </c>
      <c r="J35" s="39">
        <v>28943560</v>
      </c>
      <c r="K35" s="39">
        <v>55263388</v>
      </c>
      <c r="L35" s="39">
        <v>4345496</v>
      </c>
      <c r="M35" s="144">
        <f t="shared" si="3"/>
        <v>88552444</v>
      </c>
      <c r="N35" s="144">
        <f t="shared" si="4"/>
        <v>101934192</v>
      </c>
      <c r="O35" s="220">
        <f t="shared" si="0"/>
        <v>0.14744445504076359</v>
      </c>
    </row>
    <row r="36" spans="1:15" s="141" customFormat="1" x14ac:dyDescent="0.35">
      <c r="A36" s="165" t="s">
        <v>651</v>
      </c>
      <c r="B36" s="144">
        <v>1716098168</v>
      </c>
      <c r="C36" s="39">
        <v>217797237</v>
      </c>
      <c r="D36" s="39">
        <v>1180824675</v>
      </c>
      <c r="E36" s="39">
        <v>324561936</v>
      </c>
      <c r="F36" s="39">
        <v>1000000</v>
      </c>
      <c r="G36" s="144">
        <f t="shared" si="1"/>
        <v>1506386611</v>
      </c>
      <c r="H36" s="144">
        <f t="shared" si="2"/>
        <v>1724183848</v>
      </c>
      <c r="I36" s="39">
        <v>48767704</v>
      </c>
      <c r="J36" s="39">
        <v>183565293</v>
      </c>
      <c r="K36" s="39">
        <v>35303130</v>
      </c>
      <c r="L36" s="39">
        <v>224108</v>
      </c>
      <c r="M36" s="144">
        <f t="shared" si="3"/>
        <v>219092531</v>
      </c>
      <c r="N36" s="144">
        <f t="shared" si="4"/>
        <v>267860235</v>
      </c>
      <c r="O36" s="220">
        <f t="shared" si="0"/>
        <v>0.14544243117944175</v>
      </c>
    </row>
    <row r="37" spans="1:15" s="141" customFormat="1" x14ac:dyDescent="0.35">
      <c r="A37" s="165" t="s">
        <v>653</v>
      </c>
      <c r="B37" s="144">
        <v>2380442819</v>
      </c>
      <c r="C37" s="144">
        <v>1694800383</v>
      </c>
      <c r="D37" s="144">
        <v>476245704</v>
      </c>
      <c r="E37" s="144">
        <v>209948057</v>
      </c>
      <c r="F37" s="144">
        <v>1657500</v>
      </c>
      <c r="G37" s="144">
        <f t="shared" si="1"/>
        <v>687851261</v>
      </c>
      <c r="H37" s="144">
        <f t="shared" si="2"/>
        <v>2382651644</v>
      </c>
      <c r="I37" s="144">
        <v>312285187</v>
      </c>
      <c r="J37" s="144">
        <v>11094698</v>
      </c>
      <c r="K37" s="144">
        <v>37999745</v>
      </c>
      <c r="L37" s="144">
        <v>1125392</v>
      </c>
      <c r="M37" s="144">
        <f t="shared" si="3"/>
        <v>50219835</v>
      </c>
      <c r="N37" s="144">
        <f t="shared" si="4"/>
        <v>362505022</v>
      </c>
      <c r="O37" s="220">
        <f t="shared" si="0"/>
        <v>7.3009730224220665E-2</v>
      </c>
    </row>
    <row r="38" spans="1:15" s="141" customFormat="1" x14ac:dyDescent="0.35">
      <c r="A38" s="165" t="s">
        <v>655</v>
      </c>
      <c r="B38" s="144">
        <v>6676825425</v>
      </c>
      <c r="C38" s="39">
        <v>1182509288</v>
      </c>
      <c r="D38" s="39">
        <v>1978008870.2950003</v>
      </c>
      <c r="E38" s="39">
        <v>3659172016.77</v>
      </c>
      <c r="F38" s="39">
        <v>209409759</v>
      </c>
      <c r="G38" s="144">
        <f t="shared" si="1"/>
        <v>5846590646.0650005</v>
      </c>
      <c r="H38" s="144">
        <f t="shared" si="2"/>
        <v>7029099934.0650005</v>
      </c>
      <c r="I38" s="39">
        <v>223998397</v>
      </c>
      <c r="J38" s="39">
        <v>71062437</v>
      </c>
      <c r="K38" s="39">
        <v>147959709</v>
      </c>
      <c r="L38" s="39">
        <v>37528465</v>
      </c>
      <c r="M38" s="144">
        <f t="shared" si="3"/>
        <v>256550611</v>
      </c>
      <c r="N38" s="144">
        <f t="shared" si="4"/>
        <v>480549008</v>
      </c>
      <c r="O38" s="220">
        <f t="shared" si="0"/>
        <v>4.3880378588275079E-2</v>
      </c>
    </row>
    <row r="39" spans="1:15" s="141" customFormat="1" x14ac:dyDescent="0.35">
      <c r="A39" s="165" t="s">
        <v>657</v>
      </c>
      <c r="B39" s="144">
        <v>1760737826.2865</v>
      </c>
      <c r="C39" s="39">
        <v>88382552</v>
      </c>
      <c r="D39" s="39">
        <v>2011153226.7868001</v>
      </c>
      <c r="E39" s="39"/>
      <c r="F39" s="39"/>
      <c r="G39" s="144">
        <f t="shared" si="1"/>
        <v>2011153226.7868001</v>
      </c>
      <c r="H39" s="144">
        <f t="shared" si="2"/>
        <v>2099535778.7868001</v>
      </c>
      <c r="I39" s="39">
        <v>14296045</v>
      </c>
      <c r="J39" s="39">
        <v>344982610</v>
      </c>
      <c r="K39" s="39"/>
      <c r="L39" s="39"/>
      <c r="M39" s="144">
        <f t="shared" si="3"/>
        <v>344982610</v>
      </c>
      <c r="N39" s="144">
        <f t="shared" si="4"/>
        <v>359278655</v>
      </c>
      <c r="O39" s="220">
        <f t="shared" si="0"/>
        <v>0.17153472217090854</v>
      </c>
    </row>
    <row r="40" spans="1:15" s="141" customFormat="1" x14ac:dyDescent="0.35">
      <c r="A40" s="165" t="s">
        <v>659</v>
      </c>
      <c r="B40" s="144">
        <v>3032230879.2323999</v>
      </c>
      <c r="C40" s="144">
        <v>213028141.19739997</v>
      </c>
      <c r="D40" s="144">
        <v>1320050070.0350001</v>
      </c>
      <c r="E40" s="144">
        <v>1542075075</v>
      </c>
      <c r="F40" s="144"/>
      <c r="G40" s="144">
        <f t="shared" si="1"/>
        <v>2862125145.0349998</v>
      </c>
      <c r="H40" s="144">
        <f t="shared" si="2"/>
        <v>3075153286.2323999</v>
      </c>
      <c r="I40" s="144">
        <v>16350780</v>
      </c>
      <c r="J40" s="144">
        <v>43293588</v>
      </c>
      <c r="K40" s="144">
        <v>577991774</v>
      </c>
      <c r="L40" s="144"/>
      <c r="M40" s="144">
        <f t="shared" si="3"/>
        <v>621285362</v>
      </c>
      <c r="N40" s="144">
        <f t="shared" si="4"/>
        <v>637636142</v>
      </c>
      <c r="O40" s="220">
        <f t="shared" si="0"/>
        <v>0.21707134751873422</v>
      </c>
    </row>
    <row r="41" spans="1:15" s="141" customFormat="1" x14ac:dyDescent="0.35">
      <c r="A41" s="165" t="s">
        <v>661</v>
      </c>
      <c r="B41" s="144">
        <v>63631546</v>
      </c>
      <c r="C41" s="144"/>
      <c r="D41" s="144">
        <v>63631546</v>
      </c>
      <c r="E41" s="144"/>
      <c r="F41" s="144"/>
      <c r="G41" s="144">
        <f t="shared" si="1"/>
        <v>63631546</v>
      </c>
      <c r="H41" s="144">
        <f t="shared" si="2"/>
        <v>63631546</v>
      </c>
      <c r="I41" s="144"/>
      <c r="J41" s="144">
        <v>13368878</v>
      </c>
      <c r="K41" s="144"/>
      <c r="L41" s="144"/>
      <c r="M41" s="144">
        <f t="shared" si="3"/>
        <v>13368878</v>
      </c>
      <c r="N41" s="144">
        <f t="shared" si="4"/>
        <v>13368878</v>
      </c>
      <c r="O41" s="220">
        <f t="shared" si="0"/>
        <v>0.21009827421134794</v>
      </c>
    </row>
    <row r="42" spans="1:15" s="141" customFormat="1" x14ac:dyDescent="0.35">
      <c r="A42" s="165" t="s">
        <v>608</v>
      </c>
      <c r="B42" s="232"/>
      <c r="C42" s="233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>
        <f>+'[1]Mapa II_ Despesas por Economica'!K144</f>
        <v>244814659</v>
      </c>
      <c r="O42" s="220"/>
    </row>
    <row r="43" spans="1:15" x14ac:dyDescent="0.35">
      <c r="A43" s="234" t="s">
        <v>662</v>
      </c>
      <c r="B43" s="235">
        <f>SUM(B11:B42)</f>
        <v>85948752200.657318</v>
      </c>
      <c r="C43" s="235">
        <f>SUM(C11:C42)</f>
        <v>26821553406.197399</v>
      </c>
      <c r="D43" s="235">
        <f t="shared" ref="D43:N43" si="5">SUM(D11:D42)</f>
        <v>42852412141.390099</v>
      </c>
      <c r="E43" s="235">
        <f t="shared" si="5"/>
        <v>20513157422.000603</v>
      </c>
      <c r="F43" s="235">
        <f t="shared" si="5"/>
        <v>1456356116</v>
      </c>
      <c r="G43" s="235">
        <f>SUM(G11:G42)</f>
        <v>64821925679.390686</v>
      </c>
      <c r="H43" s="235">
        <f>SUM(H11:H42)</f>
        <v>91643479085.588104</v>
      </c>
      <c r="I43" s="235">
        <f t="shared" si="5"/>
        <v>4719651049</v>
      </c>
      <c r="J43" s="235">
        <f t="shared" si="5"/>
        <v>6570224406</v>
      </c>
      <c r="K43" s="235">
        <f t="shared" si="5"/>
        <v>3948202924</v>
      </c>
      <c r="L43" s="235">
        <f t="shared" si="5"/>
        <v>138917160</v>
      </c>
      <c r="M43" s="235">
        <f t="shared" si="5"/>
        <v>10657344490</v>
      </c>
      <c r="N43" s="235">
        <f t="shared" si="5"/>
        <v>15621810198</v>
      </c>
      <c r="O43" s="177">
        <f t="shared" si="0"/>
        <v>0.16440956325042297</v>
      </c>
    </row>
    <row r="44" spans="1:15" hidden="1" x14ac:dyDescent="0.35">
      <c r="A44" s="234" t="s">
        <v>822</v>
      </c>
      <c r="B44" s="234"/>
      <c r="C44" s="236">
        <f t="shared" ref="C44:H44" si="6">+C43/$H$43</f>
        <v>0.29267279760459647</v>
      </c>
      <c r="D44" s="236">
        <f t="shared" si="6"/>
        <v>0.46759914146612847</v>
      </c>
      <c r="E44" s="236">
        <f>+E43/$H$43</f>
        <v>0.22383651981220462</v>
      </c>
      <c r="F44" s="236">
        <f t="shared" si="6"/>
        <v>1.5891541117070349E-2</v>
      </c>
      <c r="G44" s="236">
        <f t="shared" si="6"/>
        <v>0.70732720239540325</v>
      </c>
      <c r="H44" s="236">
        <f t="shared" si="6"/>
        <v>1</v>
      </c>
      <c r="I44" s="237">
        <f t="shared" ref="I44:N44" si="7">+I43/$N$43</f>
        <v>0.30211934399281326</v>
      </c>
      <c r="J44" s="237">
        <f t="shared" si="7"/>
        <v>0.42058022231259479</v>
      </c>
      <c r="K44" s="237">
        <f t="shared" si="7"/>
        <v>0.25273658263403259</v>
      </c>
      <c r="L44" s="237">
        <f t="shared" si="7"/>
        <v>8.8925136228953181E-3</v>
      </c>
      <c r="M44" s="236">
        <f t="shared" si="7"/>
        <v>0.68220931856952272</v>
      </c>
      <c r="N44" s="236">
        <f t="shared" si="7"/>
        <v>1</v>
      </c>
      <c r="O44" s="112"/>
    </row>
  </sheetData>
  <mergeCells count="17">
    <mergeCell ref="A7:A9"/>
    <mergeCell ref="B7:B9"/>
    <mergeCell ref="C7:H7"/>
    <mergeCell ref="I7:O7"/>
    <mergeCell ref="C8:C9"/>
    <mergeCell ref="D8:D9"/>
    <mergeCell ref="E8:E9"/>
    <mergeCell ref="F8:F9"/>
    <mergeCell ref="G8:G9"/>
    <mergeCell ref="H8:H9"/>
    <mergeCell ref="O8:O9"/>
    <mergeCell ref="I8:I9"/>
    <mergeCell ref="J8:J9"/>
    <mergeCell ref="K8:K9"/>
    <mergeCell ref="L8:L9"/>
    <mergeCell ref="M8:M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1" manualBreakCount="1">
    <brk id="43" max="13" man="1"/>
  </rowBreaks>
  <colBreaks count="1" manualBreakCount="1">
    <brk id="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12</vt:i4>
      </vt:variant>
    </vt:vector>
  </HeadingPairs>
  <TitlesOfParts>
    <vt:vector size="18" baseType="lpstr">
      <vt:lpstr>Mapa I_ Receitas do Estado</vt:lpstr>
      <vt:lpstr>Mapa II_ Despesas por Economica</vt:lpstr>
      <vt:lpstr>Mapa III_ Despesas por Organica</vt:lpstr>
      <vt:lpstr>Mapa IV_ Despesas por Funções</vt:lpstr>
      <vt:lpstr>Mapa VII_ Despesas por Programa</vt:lpstr>
      <vt:lpstr>Mapa XV_ Orçamento por Género</vt:lpstr>
      <vt:lpstr>'Mapa I_ Receitas do Estado'!Área_de_Impressão</vt:lpstr>
      <vt:lpstr>'Mapa II_ Despesas por Economica'!Área_de_Impressão</vt:lpstr>
      <vt:lpstr>'Mapa III_ Despesas por Organica'!Área_de_Impressão</vt:lpstr>
      <vt:lpstr>'Mapa IV_ Despesas por Funções'!Área_de_Impressão</vt:lpstr>
      <vt:lpstr>'Mapa VII_ Despesas por Programa'!Área_de_Impressão</vt:lpstr>
      <vt:lpstr>'Mapa XV_ Orçamento por Género'!Área_de_Impressão</vt:lpstr>
      <vt:lpstr>'Mapa I_ Receitas do Estado'!Títulos_de_Impressão</vt:lpstr>
      <vt:lpstr>'Mapa II_ Despesas por Economica'!Títulos_de_Impressão</vt:lpstr>
      <vt:lpstr>'Mapa III_ Despesas por Organica'!Títulos_de_Impressão</vt:lpstr>
      <vt:lpstr>'Mapa IV_ Despesas por Funções'!Títulos_de_Impressão</vt:lpstr>
      <vt:lpstr>'Mapa VII_ Despesas por Programa'!Títulos_de_Impressão</vt:lpstr>
      <vt:lpstr>'Mapa XV_ Orçamento por Género'!Títulos_de_Impressão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/ DNOCP - Ivanisia Fonseca Fortes</dc:creator>
  <cp:lastModifiedBy>MF / DNOCP - Ivanisia Fonseca Fortes</cp:lastModifiedBy>
  <dcterms:created xsi:type="dcterms:W3CDTF">2024-05-14T13:16:38Z</dcterms:created>
  <dcterms:modified xsi:type="dcterms:W3CDTF">2024-05-14T14:35:54Z</dcterms:modified>
</cp:coreProperties>
</file>