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isia.fortes\Desktop\2024\CGE 2023- Ivanisia\VF\IMPRESSÃO E SITE\"/>
    </mc:Choice>
  </mc:AlternateContent>
  <bookViews>
    <workbookView xWindow="0" yWindow="0" windowWidth="24000" windowHeight="7875"/>
  </bookViews>
  <sheets>
    <sheet name="Mapa I_ Receitas do Estado" sheetId="1" r:id="rId1"/>
    <sheet name="Mapa II_ Despesas por Economica" sheetId="2" r:id="rId2"/>
    <sheet name="Mapa III_ Despesas por Organica" sheetId="3" r:id="rId3"/>
    <sheet name="Mapa IV_ Despesas por Funções" sheetId="4" r:id="rId4"/>
    <sheet name="Mapa VII_ Despesas por Programa" sheetId="5" r:id="rId5"/>
  </sheets>
  <externalReferences>
    <externalReference r:id="rId6"/>
    <externalReference r:id="rId7"/>
    <externalReference r:id="rId8"/>
    <externalReference r:id="rId9"/>
  </externalReferences>
  <definedNames>
    <definedName name="_" localSheetId="0" hidden="1">#REF!,#REF!,#REF!,#REF!,#REF!,#REF!,#REF!,#REF!</definedName>
    <definedName name="_" hidden="1">#REF!,#REF!,#REF!,#REF!,#REF!,#REF!,#REF!,#REF!</definedName>
    <definedName name="_________OFE2" localSheetId="0" hidden="1">#REF!</definedName>
    <definedName name="_________OFE2" hidden="1">#REF!</definedName>
    <definedName name="________OFE2" localSheetId="0" hidden="1">#REF!</definedName>
    <definedName name="________OFE2" hidden="1">#REF!</definedName>
    <definedName name="_______OFE2" localSheetId="0" hidden="1">#REF!</definedName>
    <definedName name="_______OFE2" hidden="1">#REF!</definedName>
    <definedName name="______OFE2" localSheetId="0" hidden="1">#REF!</definedName>
    <definedName name="______OFE2" hidden="1">#REF!</definedName>
    <definedName name="_____OFE2" localSheetId="0" hidden="1">#REF!</definedName>
    <definedName name="_____OFE2" hidden="1">#REF!</definedName>
    <definedName name="____OFE2" localSheetId="0" hidden="1">#REF!</definedName>
    <definedName name="____OFE2" hidden="1">#REF!</definedName>
    <definedName name="___OFE2" localSheetId="0" hidden="1">#REF!</definedName>
    <definedName name="___OFE2" hidden="1">#REF!</definedName>
    <definedName name="__1__123Graph_AChart_1A" localSheetId="0" hidden="1">#REF!</definedName>
    <definedName name="__1__123Graph_AChart_1A" hidden="1">#REF!</definedName>
    <definedName name="__123Graph_A" localSheetId="0" hidden="1">#REF!</definedName>
    <definedName name="__123Graph_A" hidden="1">#REF!</definedName>
    <definedName name="__123Graph_ACurrent" localSheetId="0" hidden="1">#REF!</definedName>
    <definedName name="__123Graph_ACurrent" hidden="1">#REF!</definedName>
    <definedName name="__123Graph_B" localSheetId="0" hidden="1">#REF!</definedName>
    <definedName name="__123Graph_B" hidden="1">#REF!</definedName>
    <definedName name="__123Graph_BCurrent" localSheetId="0" hidden="1">#REF!</definedName>
    <definedName name="__123Graph_BCurrent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urrent" localSheetId="0" hidden="1">#REF!</definedName>
    <definedName name="__123Graph_XCurrent" hidden="1">#REF!</definedName>
    <definedName name="__2__123Graph_AChart_2A" localSheetId="0" hidden="1">#REF!</definedName>
    <definedName name="__2__123Graph_AChart_2A" hidden="1">#REF!</definedName>
    <definedName name="__3__123Graph_AChart_3A" localSheetId="0" hidden="1">#REF!</definedName>
    <definedName name="__3__123Graph_AChart_3A" hidden="1">#REF!</definedName>
    <definedName name="__4__123Graph_AChart_4A" localSheetId="0" hidden="1">#REF!</definedName>
    <definedName name="__4__123Graph_AChart_4A" hidden="1">#REF!</definedName>
    <definedName name="__5__123Graph_BChart_1A" localSheetId="0" hidden="1">#REF!</definedName>
    <definedName name="__5__123Graph_BChart_1A" hidden="1">#REF!</definedName>
    <definedName name="__OFE2" localSheetId="0" hidden="1">#REF!</definedName>
    <definedName name="__OFE2" hidden="1">#REF!</definedName>
    <definedName name="_1_____123Graph_BChart_3A" localSheetId="0" hidden="1">#REF!</definedName>
    <definedName name="_1_____123Graph_BChart_3A" hidden="1">#REF!</definedName>
    <definedName name="_1___123Graph_AChart_1A" localSheetId="0" hidden="1">#REF!</definedName>
    <definedName name="_1___123Graph_AChart_1A" hidden="1">#REF!</definedName>
    <definedName name="_1__123Graph_AChart_1A" localSheetId="0" hidden="1">#REF!</definedName>
    <definedName name="_1__123Graph_AChart_1A" hidden="1">#REF!</definedName>
    <definedName name="_10____123Graph_XChart_3A" localSheetId="0" hidden="1">#REF!</definedName>
    <definedName name="_10____123Graph_XChart_3A" hidden="1">#REF!</definedName>
    <definedName name="_10___123Graph_XChart_1A" localSheetId="0" hidden="1">#REF!</definedName>
    <definedName name="_10___123Graph_XChart_1A" hidden="1">#REF!</definedName>
    <definedName name="_10__123Graph_XChart_1A" localSheetId="0" hidden="1">#REF!</definedName>
    <definedName name="_10__123Graph_XChart_1A" hidden="1">#REF!</definedName>
    <definedName name="_10__123Graph_XChart_3A" localSheetId="0" hidden="1">#REF!</definedName>
    <definedName name="_10__123Graph_XChart_3A" hidden="1">#REF!</definedName>
    <definedName name="_11____123Graph_XChart_4A" localSheetId="0" hidden="1">#REF!</definedName>
    <definedName name="_11____123Graph_XChart_4A" hidden="1">#REF!</definedName>
    <definedName name="_11___123Graph_XChart_2A" localSheetId="0" hidden="1">#REF!</definedName>
    <definedName name="_11___123Graph_XChart_2A" hidden="1">#REF!</definedName>
    <definedName name="_11__123Graph_BChart_4A" localSheetId="0" hidden="1">#REF!</definedName>
    <definedName name="_11__123Graph_BChart_4A" hidden="1">#REF!</definedName>
    <definedName name="_11__123Graph_XChart_2A" localSheetId="0" hidden="1">#REF!</definedName>
    <definedName name="_11__123Graph_XChart_2A" hidden="1">#REF!</definedName>
    <definedName name="_11__123Graph_XChart_4A" localSheetId="0" hidden="1">#REF!</definedName>
    <definedName name="_11__123Graph_XChart_4A" hidden="1">#REF!</definedName>
    <definedName name="_12___123Graph_AChart_1A" localSheetId="0" hidden="1">#REF!</definedName>
    <definedName name="_12___123Graph_AChart_1A" hidden="1">#REF!</definedName>
    <definedName name="_12___123Graph_XChart_3A" localSheetId="0" hidden="1">#REF!</definedName>
    <definedName name="_12___123Graph_XChart_3A" hidden="1">#REF!</definedName>
    <definedName name="_12__123Graph_XChart_1A" localSheetId="0" hidden="1">#REF!</definedName>
    <definedName name="_12__123Graph_XChart_1A" hidden="1">#REF!</definedName>
    <definedName name="_12__123Graph_XChart_3A" localSheetId="0" hidden="1">#REF!</definedName>
    <definedName name="_12__123Graph_XChart_3A" hidden="1">#REF!</definedName>
    <definedName name="_13___123Graph_AChart_2A" localSheetId="0" hidden="1">#REF!</definedName>
    <definedName name="_13___123Graph_AChart_2A" hidden="1">#REF!</definedName>
    <definedName name="_13___123Graph_XChart_4A" localSheetId="0" hidden="1">#REF!</definedName>
    <definedName name="_13___123Graph_XChart_4A" hidden="1">#REF!</definedName>
    <definedName name="_13__123Graph_XChart_2A" localSheetId="0" hidden="1">#REF!</definedName>
    <definedName name="_13__123Graph_XChart_2A" hidden="1">#REF!</definedName>
    <definedName name="_13__123Graph_XChart_4A" localSheetId="0" hidden="1">#REF!</definedName>
    <definedName name="_13__123Graph_XChart_4A" hidden="1">#REF!</definedName>
    <definedName name="_14___123Graph_AChart_3A" localSheetId="0" hidden="1">#REF!</definedName>
    <definedName name="_14___123Graph_AChart_3A" hidden="1">#REF!</definedName>
    <definedName name="_14__123Graph_XChart_3A" localSheetId="0" hidden="1">#REF!</definedName>
    <definedName name="_14__123Graph_XChart_3A" hidden="1">#REF!</definedName>
    <definedName name="_15___123Graph_AChart_4A" localSheetId="0" hidden="1">#REF!</definedName>
    <definedName name="_15___123Graph_AChart_4A" hidden="1">#REF!</definedName>
    <definedName name="_15__123Graph_XChart_4A" localSheetId="0" hidden="1">#REF!</definedName>
    <definedName name="_15__123Graph_XChart_4A" hidden="1">#REF!</definedName>
    <definedName name="_16___123Graph_BChart_1A" localSheetId="0" hidden="1">#REF!</definedName>
    <definedName name="_16___123Graph_BChart_1A" hidden="1">#REF!</definedName>
    <definedName name="_17___123Graph_BChart_3A" localSheetId="0" hidden="1">#REF!</definedName>
    <definedName name="_17___123Graph_BChart_3A" hidden="1">#REF!</definedName>
    <definedName name="_18___123Graph_BChart_4A" localSheetId="0" hidden="1">#REF!</definedName>
    <definedName name="_18___123Graph_BChart_4A" hidden="1">#REF!</definedName>
    <definedName name="_19___123Graph_XChart_1A" localSheetId="0" hidden="1">#REF!</definedName>
    <definedName name="_19___123Graph_XChart_1A" hidden="1">#REF!</definedName>
    <definedName name="_2_____123Graph_BChart_4A" localSheetId="0" hidden="1">#REF!</definedName>
    <definedName name="_2_____123Graph_BChart_4A" hidden="1">#REF!</definedName>
    <definedName name="_2___123Graph_AChart_2A" localSheetId="0" hidden="1">#REF!</definedName>
    <definedName name="_2___123Graph_AChart_2A" hidden="1">#REF!</definedName>
    <definedName name="_2__123Graph_AChart_2A" localSheetId="0" hidden="1">#REF!</definedName>
    <definedName name="_2__123Graph_AChart_2A" hidden="1">#REF!</definedName>
    <definedName name="_20___123Graph_XChart_2A" localSheetId="0" hidden="1">#REF!</definedName>
    <definedName name="_20___123Graph_XChart_2A" hidden="1">#REF!</definedName>
    <definedName name="_21___123Graph_XChart_3A" localSheetId="0" hidden="1">#REF!</definedName>
    <definedName name="_21___123Graph_XChart_3A" hidden="1">#REF!</definedName>
    <definedName name="_22___123Graph_XChart_4A" localSheetId="0" hidden="1">#REF!</definedName>
    <definedName name="_22___123Graph_XChart_4A" hidden="1">#REF!</definedName>
    <definedName name="_3____123Graph_AChart_1A" localSheetId="0" hidden="1">#REF!</definedName>
    <definedName name="_3____123Graph_AChart_1A" hidden="1">#REF!</definedName>
    <definedName name="_3___123Graph_AChart_3A" localSheetId="0" hidden="1">#REF!</definedName>
    <definedName name="_3___123Graph_AChart_3A" hidden="1">#REF!</definedName>
    <definedName name="_3__123Graph_AChart_3A" localSheetId="0" hidden="1">#REF!</definedName>
    <definedName name="_3__123Graph_AChart_3A" hidden="1">#REF!</definedName>
    <definedName name="_4____123Graph_AChart_2A" localSheetId="0" hidden="1">#REF!</definedName>
    <definedName name="_4____123Graph_AChart_2A" hidden="1">#REF!</definedName>
    <definedName name="_4___123Graph_AChart_4A" localSheetId="0" hidden="1">#REF!</definedName>
    <definedName name="_4___123Graph_AChart_4A" hidden="1">#REF!</definedName>
    <definedName name="_4__123Graph_AChart_4A" localSheetId="0" hidden="1">#REF!</definedName>
    <definedName name="_4__123Graph_AChart_4A" hidden="1">#REF!</definedName>
    <definedName name="_5____123Graph_AChart_3A" localSheetId="0" hidden="1">#REF!</definedName>
    <definedName name="_5____123Graph_AChart_3A" hidden="1">#REF!</definedName>
    <definedName name="_5___123Graph_BChart_1A" localSheetId="0" hidden="1">#REF!</definedName>
    <definedName name="_5___123Graph_BChart_1A" hidden="1">#REF!</definedName>
    <definedName name="_5__123Graph_BChart_1A" localSheetId="0" hidden="1">#REF!</definedName>
    <definedName name="_5__123Graph_BChart_1A" hidden="1">#REF!</definedName>
    <definedName name="_6____123Graph_AChart_4A" localSheetId="0" hidden="1">#REF!</definedName>
    <definedName name="_6____123Graph_AChart_4A" hidden="1">#REF!</definedName>
    <definedName name="_6__123Graph_BChart_3A" localSheetId="0" hidden="1">#REF!</definedName>
    <definedName name="_6__123Graph_BChart_3A" hidden="1">#REF!</definedName>
    <definedName name="_7____123Graph_BChart_1A" localSheetId="0" hidden="1">#REF!</definedName>
    <definedName name="_7____123Graph_BChart_1A" hidden="1">#REF!</definedName>
    <definedName name="_7___123Graph_BChart_3A" localSheetId="0" hidden="1">#REF!</definedName>
    <definedName name="_7___123Graph_BChart_3A" hidden="1">#REF!</definedName>
    <definedName name="_7__123Graph_BChart_3A" localSheetId="0" hidden="1">#REF!</definedName>
    <definedName name="_7__123Graph_BChart_3A" hidden="1">#REF!</definedName>
    <definedName name="_7__123Graph_BChart_4A" localSheetId="0" hidden="1">#REF!</definedName>
    <definedName name="_7__123Graph_BChart_4A" hidden="1">#REF!</definedName>
    <definedName name="_8____123Graph_XChart_1A" localSheetId="0" hidden="1">#REF!</definedName>
    <definedName name="_8____123Graph_XChart_1A" hidden="1">#REF!</definedName>
    <definedName name="_8__123Graph_BChart_3A" localSheetId="0" hidden="1">#REF!</definedName>
    <definedName name="_8__123Graph_BChart_3A" hidden="1">#REF!</definedName>
    <definedName name="_8__123Graph_XChart_1A" localSheetId="0" hidden="1">#REF!</definedName>
    <definedName name="_8__123Graph_XChart_1A" hidden="1">#REF!</definedName>
    <definedName name="_9____123Graph_XChart_2A" localSheetId="0" hidden="1">#REF!</definedName>
    <definedName name="_9____123Graph_XChart_2A" hidden="1">#REF!</definedName>
    <definedName name="_9___123Graph_BChart_4A" localSheetId="0" hidden="1">#REF!</definedName>
    <definedName name="_9___123Graph_BChart_4A" hidden="1">#REF!</definedName>
    <definedName name="_9__123Graph_BChart_4A" localSheetId="0" hidden="1">#REF!</definedName>
    <definedName name="_9__123Graph_BChart_4A" hidden="1">#REF!</definedName>
    <definedName name="_9__123Graph_XChart_2A" localSheetId="0" hidden="1">#REF!</definedName>
    <definedName name="_9__123Graph_XChart_2A" hidden="1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terd" localSheetId="0" hidden="1">#REF!</definedName>
    <definedName name="_filterd" hidden="1">#REF!</definedName>
    <definedName name="_xlnm._FilterDatabase" hidden="1">[2]C!$P$428:$T$428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OFE2" localSheetId="0" hidden="1">#REF!</definedName>
    <definedName name="_OFE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´" hidden="1">#REF!,#REF!,#REF!,#REF!,#REF!,#REF!</definedName>
    <definedName name="a" localSheetId="0">#REF!</definedName>
    <definedName name="a">#REF!</definedName>
    <definedName name="ab" localSheetId="0" hidden="1">#REF!</definedName>
    <definedName name="ab" hidden="1">#REF!</definedName>
    <definedName name="adfaedarew" localSheetId="0" hidden="1">{"SRB",#N/A,FALSE,"SRB"}</definedName>
    <definedName name="adfaedarew" hidden="1">{"SRB",#N/A,FALSE,"SRB"}</definedName>
    <definedName name="adfaedarew2" localSheetId="0" hidden="1">{"SRB",#N/A,FALSE,"SRB"}</definedName>
    <definedName name="adfaedarew2" hidden="1">{"SRB",#N/A,FALSE,"SRB"}</definedName>
    <definedName name="adfew" localSheetId="0" hidden="1">{"SRB",#N/A,FALSE,"SRB"}</definedName>
    <definedName name="adfew" hidden="1">{"SRB",#N/A,FALSE,"SRB"}</definedName>
    <definedName name="adfew2" localSheetId="0" hidden="1">{"SRB",#N/A,FALSE,"SRB"}</definedName>
    <definedName name="adfew2" hidden="1">{"SRB",#N/A,FALSE,"SRB"}</definedName>
    <definedName name="adfffff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hidden="1">{"REDA",#N/A,FALSE,"REDA";"REDB",#N/A,FALSE,"REDB";"REDC",#N/A,FALSE,"REDC";"REDD",#N/A,FALSE,"REDD";"REDE",#N/A,FALSE,"REDE";"REDF",#N/A,FALSE,"REDF";"REDG",#N/A,FALSE,"REDG";"REDH",#N/A,FALSE,"REDH";"REDI",#N/A,FALSE,"REDI"}</definedName>
    <definedName name="adreacd" localSheetId="0" hidden="1">{"SRC",#N/A,FALSE,"SRC"}</definedName>
    <definedName name="adreacd" hidden="1">{"SRC",#N/A,FALSE,"SRC"}</definedName>
    <definedName name="adreacd2" localSheetId="0" hidden="1">{"SRC",#N/A,FALSE,"SRC"}</definedName>
    <definedName name="adreacd2" hidden="1">{"SRC",#N/A,FALSE,"SRC"}</definedName>
    <definedName name="adreadh" localSheetId="0" hidden="1">{"SRB",#N/A,FALSE,"SRB"}</definedName>
    <definedName name="adreadh" hidden="1">{"SRB",#N/A,FALSE,"SRB"}</definedName>
    <definedName name="adreadh2" localSheetId="0" hidden="1">{"SRB",#N/A,FALSE,"SRB"}</definedName>
    <definedName name="adreadh2" hidden="1">{"SRB",#N/A,FALSE,"SRB"}</definedName>
    <definedName name="adsfae" localSheetId="0" hidden="1">{"SRA",#N/A,FALSE,"SRA";"SRB",#N/A,FALSE,"SRB";"SRC",#N/A,FALSE,"SRC"}</definedName>
    <definedName name="adsfae" hidden="1">{"SRA",#N/A,FALSE,"SRA";"SRB",#N/A,FALSE,"SRB";"SRC",#N/A,FALSE,"SRC"}</definedName>
    <definedName name="adsfeafyhgtuhjt" localSheetId="0" hidden="1">{"SRD",#N/A,FALSE,"SRA"}</definedName>
    <definedName name="adsfeafyhgtuhjt" hidden="1">{"SRD",#N/A,FALSE,"SRA"}</definedName>
    <definedName name="aedg" localSheetId="0" hidden="1">{"SRA",#N/A,FALSE,"SRA"}</definedName>
    <definedName name="aedg" hidden="1">{"SRA",#N/A,FALSE,"SRA"}</definedName>
    <definedName name="aer" localSheetId="0" hidden="1">{"SRA",#N/A,FALSE,"SRA";"SRB",#N/A,FALSE,"SRB";"SRC",#N/A,FALSE,"SRC"}</definedName>
    <definedName name="aer" hidden="1">{"SRA",#N/A,FALSE,"SRA";"SRB",#N/A,FALSE,"SRB";"SRC",#N/A,FALSE,"SRC"}</definedName>
    <definedName name="afce" localSheetId="0" hidden="1">{"SRB",#N/A,FALSE,"SRB"}</definedName>
    <definedName name="afce" hidden="1">{"SRB",#N/A,FALSE,"SRB"}</definedName>
    <definedName name="annie" localSheetId="0" hidden="1">{"SRB",#N/A,FALSE,"SRB"}</definedName>
    <definedName name="annie" hidden="1">{"SRB",#N/A,FALSE,"SRB"}</definedName>
    <definedName name="annie2" hidden="1">#REF!,#REF!,#REF!,#REF!,#REF!,#REF!,#REF!,#REF!,#REF!</definedName>
    <definedName name="Anos_Empréstimo">#REF!</definedName>
    <definedName name="anscount" hidden="1">1</definedName>
    <definedName name="_xlnm.Print_Area" localSheetId="0">'Mapa I_ Receitas do Estado'!$A$1:$H$228</definedName>
    <definedName name="_xlnm.Print_Area" localSheetId="1">'Mapa II_ Despesas por Economica'!$A$1:$L$146</definedName>
    <definedName name="_xlnm.Print_Area" localSheetId="2">'Mapa III_ Despesas por Organica'!$A$1:$L$38</definedName>
    <definedName name="_xlnm.Print_Area" localSheetId="3">'Mapa IV_ Despesas por Funções'!$A$1:$L$97</definedName>
    <definedName name="_xlnm.Print_Area" localSheetId="4">'Mapa VII_ Despesas por Programa'!$A$1:$P$42</definedName>
    <definedName name="_xlnm.Print_Area">'[3]Table 1'!#REF!</definedName>
    <definedName name="as" hidden="1">#REF!,#REF!,#REF!,#REF!,#REF!,#REF!</definedName>
    <definedName name="asdfe" localSheetId="0" hidden="1">{"SRB",#N/A,FALSE,"SRB"}</definedName>
    <definedName name="asdfe" hidden="1">{"SRB",#N/A,FALSE,"SRB"}</definedName>
    <definedName name="aserfdrew" localSheetId="0" hidden="1">{"SRC",#N/A,FALSE,"SRC"}</definedName>
    <definedName name="aserfdrew" hidden="1">{"SRC",#N/A,FALSE,"SRC"}</definedName>
    <definedName name="aserss" localSheetId="0" hidden="1">{"SRD",#N/A,FALSE,"SRD"}</definedName>
    <definedName name="aserss" hidden="1">{"SRD",#N/A,FALSE,"SRD"}</definedName>
    <definedName name="Bal_Fin">#REF!</definedName>
    <definedName name="Bal_Iní">#REF!</definedName>
    <definedName name="CampusP">#REF!</definedName>
    <definedName name="cb" localSheetId="0" hidden="1">{"SRB",#N/A,FALSE,"SRB"}</definedName>
    <definedName name="cb" hidden="1">{"SRB",#N/A,FALSE,"SRB"}</definedName>
    <definedName name="cc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hidden="1">{"REDA",#N/A,FALSE,"REDA";"REDB",#N/A,FALSE,"REDB";"REDC",#N/A,FALSE,"REDC";"REDD",#N/A,FALSE,"REDD";"REDE",#N/A,FALSE,"REDE";"REDF",#N/A,FALSE,"REDF";"REDG",#N/A,FALSE,"REDG";"REDH",#N/A,FALSE,"REDH";"REDI",#N/A,FALSE,"REDI"}</definedName>
    <definedName name="celina" localSheetId="0" hidden="1">#REF!</definedName>
    <definedName name="celina" hidden="1">#REF!</definedName>
    <definedName name="Cenario21" hidden="1">#REF!,#REF!,#REF!,#REF!,#REF!,#REF!,#REF!,#REF!</definedName>
    <definedName name="cjhfrjhdfjhdfjhdf" localSheetId="0" hidden="1">#REF!</definedName>
    <definedName name="cjhfrjhdfjhdfjhdf" hidden="1">#REF!</definedName>
    <definedName name="Claudia">#REF!</definedName>
    <definedName name="Code" localSheetId="0" hidden="1">#REF!</definedName>
    <definedName name="Code" hidden="1">#REF!</definedName>
    <definedName name="Composition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ntribuição_segurança_social">DATE(YEAR(#REF!),MONTH(#REF!)+Payment_Number,DAY(#REF!))</definedName>
    <definedName name="cv" localSheetId="0">{"Annually";"Semi-Annually";"Quarterly";"Bi-Monthly";"Monthly"}</definedName>
    <definedName name="cv">{"Annually";"Semi-Annually";"Quarterly";"Bi-Monthly";"Monthly"}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localSheetId="0" hidden="1">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tot." hidden="1">#REF!,#REF!,#REF!,#REF!,#REF!,#REF!</definedName>
    <definedName name="D" localSheetId="0" hidden="1">{"Main Economic Indicators",#N/A,FALSE,"C"}</definedName>
    <definedName name="D" hidden="1">{"Main Economic Indicators",#N/A,FALSE,"C"}</definedName>
    <definedName name="d_" hidden="1">#REF!,#REF!,#REF!,#REF!,#REF!,#REF!,#REF!</definedName>
    <definedName name="Dados">#REF!</definedName>
    <definedName name="Data_Pag">#REF!</definedName>
    <definedName name="Data_Pag.">DATE(YEAR(#REF!),MONTH(#REF!)+Payment_Number,DAY(#REF!))</definedName>
    <definedName name="Data_Pagamento">DATE(YEAR(Início_Empréstimo),MONTH(Início_Empréstimo)+Payment_Number,DAY(Início_Empréstimo))</definedName>
    <definedName name="Data_Pagmt.">DATE(YEAR(#REF!),MONTH(#REF!)+Payment_Number,DAY(#REF!))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dd" hidden="1">#REF!,#REF!,#REF!,#REF!,#REF!,#REF!</definedName>
    <definedName name="de" localSheetId="0" hidden="1">#REF!</definedName>
    <definedName name="de" hidden="1">#REF!</definedName>
    <definedName name="DECM">#REF!</definedName>
    <definedName name="Dez" localSheetId="0" hidden="1">#REF!</definedName>
    <definedName name="Dez" hidden="1">#REF!</definedName>
    <definedName name="DEzl" localSheetId="0" hidden="1">#REF!</definedName>
    <definedName name="DEzl" hidden="1">#REF!</definedName>
    <definedName name="di" localSheetId="0" hidden="1">#REF!</definedName>
    <definedName name="di" hidden="1">#REF!</definedName>
    <definedName name="Discount" localSheetId="0" hidden="1">#REF!</definedName>
    <definedName name="Discount" hidden="1">#REF!</definedName>
    <definedName name="display_" localSheetId="0" hidden="1">#REF!</definedName>
    <definedName name="display_" hidden="1">#REF!</definedName>
    <definedName name="display_area_2" localSheetId="0" hidden="1">#REF!</definedName>
    <definedName name="display_area_2" hidden="1">#REF!</definedName>
    <definedName name="Div" localSheetId="0" hidden="1">#REF!</definedName>
    <definedName name="Div" hidden="1">#REF!</definedName>
    <definedName name="DMXHUB" localSheetId="0">#REF!</definedName>
    <definedName name="DMXHUB">#REF!</definedName>
    <definedName name="ds" hidden="1">#REF!,#REF!,#REF!,#REF!,#REF!,#REF!,#REF!,#REF!</definedName>
    <definedName name="dsf" localSheetId="0" hidden="1">{"SRD",#N/A,FALSE,"SRD"}</definedName>
    <definedName name="dsf" hidden="1">{"SRD",#N/A,FALSE,"SRD"}</definedName>
    <definedName name="dsof" localSheetId="0" hidden="1">{"SRB",#N/A,FALSE,"SRB"}</definedName>
    <definedName name="dsof" hidden="1">{"SRB",#N/A,FALSE,"SRB"}</definedName>
    <definedName name="e" localSheetId="0" hidden="1">#REF!</definedName>
    <definedName name="e" hidden="1">#REF!</definedName>
    <definedName name="ECAA">#REF!</definedName>
    <definedName name="Ecca">#REF!</definedName>
    <definedName name="Economica" localSheetId="0" hidden="1">#REF!</definedName>
    <definedName name="Economica" hidden="1">#REF!</definedName>
    <definedName name="Edmir" hidden="1">#REF!,#REF!,#REF!,#REF!,#REF!,#REF!</definedName>
    <definedName name="EEEE" localSheetId="0" hidden="1">{"SRB",#N/A,FALSE,"SRB"}</definedName>
    <definedName name="EEEE" hidden="1">{"SRB",#N/A,FALSE,"SRB"}</definedName>
    <definedName name="EEEEE" localSheetId="0" hidden="1">{"SRD",#N/A,FALSE,"SRD"}</definedName>
    <definedName name="EEEEE" hidden="1">{"SRD",#N/A,FALSE,"SRD"}</definedName>
    <definedName name="EEEEEEE" localSheetId="0" hidden="1">{"SRC",#N/A,FALSE,"SRC"}</definedName>
    <definedName name="EEEEEEE" hidden="1">{"SRC",#N/A,FALSE,"SRC"}</definedName>
    <definedName name="ENG">#REF!</definedName>
    <definedName name="er" localSheetId="0" hidden="1">{"Main Economic Indicators",#N/A,FALSE,"C"}</definedName>
    <definedName name="er" hidden="1">{"Main Economic Indicators",#N/A,FALSE,"C"}</definedName>
    <definedName name="erajoip" localSheetId="0" hidden="1">{"SRB",#N/A,FALSE,"SRB"}</definedName>
    <definedName name="erajoip" hidden="1">{"SRB",#N/A,FALSE,"SRB"}</definedName>
    <definedName name="ergf" localSheetId="0" hidden="1">{"Main Economic Indicators",#N/A,FALSE,"C"}</definedName>
    <definedName name="ergf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{"SRC",#N/A,FALSE,"SRC"}</definedName>
    <definedName name="ert" hidden="1">{"SRC",#N/A,FALSE,"SRC"}</definedName>
    <definedName name="ew" hidden="1">#REF!,#REF!,#REF!,#REF!,#REF!,#REF!,#REF!</definedName>
    <definedName name="ew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hidden="1">{"REDA",#N/A,FALSE,"REDA";"REDB",#N/A,FALSE,"REDB";"REDC",#N/A,FALSE,"REDC";"REDD",#N/A,FALSE,"REDD";"REDE",#N/A,FALSE,"REDE";"REDF",#N/A,FALSE,"REDF";"REDG",#N/A,FALSE,"REDG";"REDH",#N/A,FALSE,"REDH";"REDI",#N/A,FALSE,"REDI"}</definedName>
    <definedName name="Ex_" hidden="1">#REF!,#REF!,#REF!,#REF!,#REF!,#REF!,#REF!,#REF!</definedName>
    <definedName name="Exe" hidden="1">#REF!,#REF!,#REF!,#REF!,#REF!,#REF!,#REF!,#REF!,#REF!</definedName>
    <definedName name="External_debt_indicators" localSheetId="0">#REF!:#REF!</definedName>
    <definedName name="External_debt_indicators">#REF!:#REF!</definedName>
    <definedName name="f" localSheetId="0" hidden="1">{"Main Economic Indicators",#N/A,FALSE,"C"}</definedName>
    <definedName name="f" hidden="1">{"Main Economic Indicators",#N/A,FALSE,"C"}</definedName>
    <definedName name="fb" localSheetId="0" hidden="1">{"SRD",#N/A,FALSE,"SRA"}</definedName>
    <definedName name="fb" hidden="1">{"SRD",#N/A,FALSE,"SRA"}</definedName>
    <definedName name="FCode" localSheetId="0" hidden="1">#REF!</definedName>
    <definedName name="FCode" hidden="1">#REF!</definedName>
    <definedName name="fddhfgjkljhlkjl" hidden="1">#REF!,#REF!,#REF!,#REF!,#REF!,#REF!</definedName>
    <definedName name="fdsbyg" localSheetId="0" hidden="1">{"SRA",#N/A,FALSE,"SRA"}</definedName>
    <definedName name="fdsbyg" hidden="1">{"SRA",#N/A,FALSE,"SRA"}</definedName>
    <definedName name="fergs" localSheetId="0" hidden="1">#REF!</definedName>
    <definedName name="fergs" hidden="1">#REF!</definedName>
    <definedName name="fgyn" localSheetId="0" hidden="1">{"SRD",#N/A,FALSE,"SRD"}</definedName>
    <definedName name="fgyn" hidden="1">{"SRD",#N/A,FALSE,"SRD"}</definedName>
    <definedName name="fpdate" localSheetId="0">#REF!</definedName>
    <definedName name="fpdate">#REF!</definedName>
    <definedName name="frequency" localSheetId="0">{"Annually";"Semi-Annually";"Quarterly";"Bi-Monthly";"Monthly"}</definedName>
    <definedName name="frequency">{"Annually";"Semi-Annually";"Quarterly";"Bi-Monthly";"Monthly"}</definedName>
    <definedName name="hg" hidden="1">#REF!,#REF!,#REF!,#REF!,#REF!,#REF!,#REF!,#REF!</definedName>
    <definedName name="HiddenRows" localSheetId="0" hidden="1">#REF!</definedName>
    <definedName name="HiddenRows" hidden="1">#REF!</definedName>
    <definedName name="Honorários">DATE(YEAR(#REF!),MONTH(#REF!)+Payment_Number,DAY(#REF!))</definedName>
    <definedName name="hub" localSheetId="0">#REF!</definedName>
    <definedName name="hub">#REF!</definedName>
    <definedName name="Impressão_Total">#REF!</definedName>
    <definedName name="Início_Empréstimo">#REF!</definedName>
    <definedName name="JKHJK" localSheetId="0" hidden="1">{"SRD",#N/A,FALSE,"SRD"}</definedName>
    <definedName name="JKHJK" hidden="1">{"SRD",#N/A,FALSE,"SRD"}</definedName>
    <definedName name="jpo" localSheetId="0" hidden="1">{"SRB",#N/A,FALSE,"SRB"}</definedName>
    <definedName name="jpo" hidden="1">{"SRB",#N/A,FALSE,"SRB"}</definedName>
    <definedName name="Jur">#REF!</definedName>
    <definedName name="Juro_Acu">#REF!</definedName>
    <definedName name="Juro_Total">#REF!</definedName>
    <definedName name="kkkkk" hidden="1">#REF!,#REF!,#REF!,#REF!,#REF!,#REF!,#REF!,#REF!</definedName>
    <definedName name="Linha_Cabeçalho">ROW(#REF!)</definedName>
    <definedName name="lm" hidden="1">#REF!</definedName>
    <definedName name="loan_amount" localSheetId="0">#REF!</definedName>
    <definedName name="loan_amount">#REF!</definedName>
    <definedName name="month" localSheetId="0" hidden="1">{"SRD",#N/A,FALSE,"SRA"}</definedName>
    <definedName name="month" hidden="1">{"SRD",#N/A,FALSE,"SRA"}</definedName>
    <definedName name="monthly" localSheetId="0" hidden="1">{"SRA",#N/A,FALSE,"SRA";"SRB",#N/A,FALSE,"SRB";"SRC",#N/A,FALSE,"SRC"}</definedName>
    <definedName name="monthly" hidden="1">{"SRA",#N/A,FALSE,"SRA";"SRB",#N/A,FALSE,"SRB";"SRC",#N/A,FALSE,"SRC"}</definedName>
    <definedName name="months_per_period" localSheetId="0">INDEX({12,6,3,2,1},MATCH(#REF!,'Mapa I_ Receitas do Estado'!frequency,0))</definedName>
    <definedName name="months_per_period">INDEX({12,6,3,2,1},MATCH(#REF!,#REF!,0))</definedName>
    <definedName name="Municipio" localSheetId="0">#REF!</definedName>
    <definedName name="Municipio">#REF!</definedName>
    <definedName name="n">#REF!</definedName>
    <definedName name="neta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wMoneyIteration" localSheetId="0">#REF!,#REF!</definedName>
    <definedName name="NewMoneyIteration">#REF!,#REF!</definedName>
    <definedName name="nnn" localSheetId="0" hidden="1">{"Main Economic Indicators",#N/A,FALSE,"C"}</definedName>
    <definedName name="nnn" hidden="1">{"Main Economic Indicators",#N/A,FALSE,"C"}</definedName>
    <definedName name="nper">#REF!*#REF!</definedName>
    <definedName name="Núm_Pag">#REF!</definedName>
    <definedName name="Núm_Pag_Por_Ano">#REF!</definedName>
    <definedName name="Número_de_Pagamentos">MATCH(0.01,Bal_Fin,-1)+1</definedName>
    <definedName name="ofe_cenario2" localSheetId="0">#REF!</definedName>
    <definedName name="ofe_cenario2">#REF!</definedName>
    <definedName name="OrderTable" localSheetId="0" hidden="1">#REF!</definedName>
    <definedName name="OrderTable" hidden="1">#REF!</definedName>
    <definedName name="Pag_Agend">#REF!</definedName>
    <definedName name="Pag_Extra">#REF!</definedName>
    <definedName name="Pag_Total">#REF!</definedName>
    <definedName name="Pagamento_Mensal_Agendado">#REF!</definedName>
    <definedName name="Pagamentos_Extra_Agendados">#REF!</definedName>
    <definedName name="ParametrizacaoNome">#REF!</definedName>
    <definedName name="PARPA_Investimento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ULO" localSheetId="0" hidden="1">#REF!</definedName>
    <definedName name="PAULO" hidden="1">#REF!</definedName>
    <definedName name="payment" localSheetId="0">#REF!</definedName>
    <definedName name="payment">#REF!</definedName>
    <definedName name="Payment_Needed">"Pagamento necessário"</definedName>
    <definedName name="periods_per_year" localSheetId="0">INDEX({1,2,4,6,12},MATCH(#REF!,'Mapa I_ Receitas do Estado'!frequency,0))</definedName>
    <definedName name="periods_per_year">INDEX({1,2,4,6,12},MATCH(#REF!,#REF!,0))</definedName>
    <definedName name="PJ_2014" localSheetId="0" hidden="1">#REF!</definedName>
    <definedName name="PJ_2014" hidden="1">#REF!</definedName>
    <definedName name="Princ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ublic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er5t" localSheetId="0" hidden="1">{"SRD",#N/A,FALSE,"SRD"}</definedName>
    <definedName name="qer5t" hidden="1">{"SRD",#N/A,FALSE,"SRD"}</definedName>
    <definedName name="qqq" localSheetId="0" hidden="1">{"Main Economic Indicators",#N/A,FALSE,"C"}</definedName>
    <definedName name="qqq" hidden="1">{"Main Economic Indicators",#N/A,FALSE,"C"}</definedName>
    <definedName name="Quantia_Empréstimo">#REF!</definedName>
    <definedName name="qwe" localSheetId="0" hidden="1">{"SRB",#N/A,FALSE,"SRB"}</definedName>
    <definedName name="qwe" hidden="1">{"SRB",#N/A,FALSE,"SRB"}</definedName>
    <definedName name="qwewqe" localSheetId="0" hidden="1">{"SRD",#N/A,FALSE,"SRA"}</definedName>
    <definedName name="qwewqe" hidden="1">{"SRD",#N/A,FALSE,"SRA"}</definedName>
    <definedName name="qwewqeqw" localSheetId="0" hidden="1">{"SRA",#N/A,FALSE,"SRA"}</definedName>
    <definedName name="qwewqeqw" hidden="1">{"SRA",#N/A,FALSE,"SRA"}</definedName>
    <definedName name="rate" localSheetId="0">#REF!</definedName>
    <definedName name="rate">#REF!</definedName>
    <definedName name="RCArea" localSheetId="0" hidden="1">#REF!</definedName>
    <definedName name="RCArea" hidden="1">#REF!</definedName>
    <definedName name="Recy" localSheetId="0" hidden="1">#REF!</definedName>
    <definedName name="Recy" hidden="1">#REF!</definedName>
    <definedName name="REDTABB" localSheetId="0" hidden="1">{"SRB",#N/A,FALSE,"SRB"}</definedName>
    <definedName name="REDTABB" hidden="1">{"SRB",#N/A,FALSE,"SRB"}</definedName>
    <definedName name="Reimbursement">"Reembolso"</definedName>
    <definedName name="Reitoria">#REF!</definedName>
    <definedName name="Repor_Área_Impressão">OFFSET(Impressão_Total,0,0,Última_Linha)</definedName>
    <definedName name="ret" localSheetId="0" hidden="1">{"SRA",#N/A,FALSE,"SRA"}</definedName>
    <definedName name="ret" hidden="1">{"SRA",#N/A,FALSE,"SRA"}</definedName>
    <definedName name="rgsrt" localSheetId="0" hidden="1">{"SRC",#N/A,FALSE,"SRC"}</definedName>
    <definedName name="rgsrt" hidden="1">{"SRC",#N/A,FALSE,"SRC"}</definedName>
    <definedName name="RRR" localSheetId="0" hidden="1">{"SRA",#N/A,FALSE,"SRA"}</definedName>
    <definedName name="RRR" hidden="1">{"SRA",#N/A,FALSE,"SRA"}</definedName>
    <definedName name="rtr" localSheetId="0" hidden="1">{"Main Economic Indicators",#N/A,FALSE,"C"}</definedName>
    <definedName name="rtr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rint." hidden="1">#N/A</definedName>
    <definedName name="ry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" localSheetId="0" hidden="1">#REF!</definedName>
    <definedName name="s" hidden="1">#REF!</definedName>
    <definedName name="sAD" localSheetId="0" hidden="1">{"SRB",#N/A,FALSE,"SRB"}</definedName>
    <definedName name="sAD" hidden="1">{"SRB",#N/A,FALSE,"SRB"}</definedName>
    <definedName name="sdf" localSheetId="0" hidden="1">{"Main Economic Indicators",#N/A,FALSE,"C"}</definedName>
    <definedName name="sdf" hidden="1">{"Main Economic Indicators",#N/A,FALSE,"C"}</definedName>
    <definedName name="sersa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hidden="1">{"REDA",#N/A,FALSE,"REDA";"REDB",#N/A,FALSE,"REDB";"REDC",#N/A,FALSE,"REDC";"REDD",#N/A,FALSE,"REDD";"REDE",#N/A,FALSE,"REDE";"REDF",#N/A,FALSE,"REDF";"REDG",#N/A,FALSE,"REDG";"REDH",#N/A,FALSE,"REDH";"REDI",#N/A,FALSE,"REDI"}</definedName>
    <definedName name="sf_ksd" localSheetId="0" hidden="1">#REF!</definedName>
    <definedName name="sf_ksd" hidden="1">#REF!</definedName>
    <definedName name="SpecialPrice" localSheetId="0" hidden="1">#REF!</definedName>
    <definedName name="SpecialPrice" hidden="1">#REF!</definedName>
    <definedName name="t" localSheetId="0" hidden="1">{"Main Economic Indicators",#N/A,FALSE,"C"}</definedName>
    <definedName name="t" hidden="1">{"Main Economic Indicators",#N/A,FALSE,"C"}</definedName>
    <definedName name="Taxa_Juro">#REF!</definedName>
    <definedName name="Taxa_Juro_Agendada">#REF!</definedName>
    <definedName name="tbl_ProdInfo" localSheetId="0" hidden="1">#REF!</definedName>
    <definedName name="tbl_ProdInfo" hidden="1">#REF!</definedName>
    <definedName name="term" localSheetId="0">#REF!</definedName>
    <definedName name="term">#REF!</definedName>
    <definedName name="TEST" localSheetId="0" hidden="1">{"SRD",#N/A,FALSE,"SRA"}</definedName>
    <definedName name="TEST" hidden="1">{"SRD",#N/A,FALSE,"SRA"}</definedName>
    <definedName name="titi" localSheetId="0" hidden="1">#REF!</definedName>
    <definedName name="titi" hidden="1">#REF!</definedName>
    <definedName name="_xlnm.Print_Titles" localSheetId="0">'Mapa I_ Receitas do Estado'!$1:$7</definedName>
    <definedName name="_xlnm.Print_Titles" localSheetId="1">'Mapa II_ Despesas por Economica'!$1:$5</definedName>
    <definedName name="_xlnm.Print_Titles" localSheetId="2">'Mapa III_ Despesas por Organica'!$1:$5</definedName>
    <definedName name="_xlnm.Print_Titles" localSheetId="3">'Mapa IV_ Despesas por Funções'!$1:$5</definedName>
    <definedName name="_xlnm.Print_Titles" localSheetId="4">'Mapa VII_ Despesas por Programa'!$A:$B,'Mapa VII_ Despesas por Programa'!$1:$7</definedName>
    <definedName name="_xlnm.Print_Titles">[4]SUMMARY!$B$1:$D$65536,[4]SUMMARY!$A$3:$IV$5</definedName>
    <definedName name="TRANSPORTES">#REF!</definedName>
    <definedName name="ttt" localSheetId="0" hidden="1">{"Main Economic Indicators",#N/A,FALSE,"C"}</definedName>
    <definedName name="ttt" hidden="1">{"Main Economic Indicators",#N/A,FALSE,"C"}</definedName>
    <definedName name="tttt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tt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tt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Última_Linha">IF(Valores_Introduzidos,Linha_Cabeçalho+Número_de_Pagamentos,Linha_Cabeçalho)</definedName>
    <definedName name="Valores_Introduzidos">IF(Quantia_Empréstimo*Taxa_Juro*Anos_Empréstimo*Início_Empréstimo&gt;0,1,0)</definedName>
    <definedName name="vcd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hidden="1">{"REDA",#N/A,FALSE,"REDA";"REDB",#N/A,FALSE,"REDB";"REDC",#N/A,FALSE,"REDC";"REDD",#N/A,FALSE,"REDD";"REDE",#N/A,FALSE,"REDE";"REDF",#N/A,FALSE,"REDF";"REDG",#N/A,FALSE,"REDG";"REDH",#N/A,FALSE,"REDH";"REDI",#N/A,FALSE,"REDI"}</definedName>
    <definedName name="w" localSheetId="0" hidden="1">{"SRD",#N/A,FALSE,"SRA"}</definedName>
    <definedName name="w" hidden="1">{"SRD",#N/A,FALSE,"SRA"}</definedName>
    <definedName name="wer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r" localSheetId="0" hidden="1">{"SRB",#N/A,FALSE,"SRB"}</definedName>
    <definedName name="wertr" hidden="1">{"SRB",#N/A,FALSE,"SRB"}</definedName>
    <definedName name="wertwer" localSheetId="0" hidden="1">{"SRB",#N/A,FALSE,"SRB"}</definedName>
    <definedName name="wertwer" hidden="1">{"SRB",#N/A,FALSE,"SRB"}</definedName>
    <definedName name="wetwww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hidden="1">{"REDA",#N/A,FALSE,"REDA";"REDB",#N/A,FALSE,"REDB";"REDC",#N/A,FALSE,"REDC";"REDD",#N/A,FALSE,"REDD";"REDE",#N/A,FALSE,"REDE";"REDF",#N/A,FALSE,"REDF";"REDG",#N/A,FALSE,"REDG";"REDH",#N/A,FALSE,"REDH";"REDI",#N/A,FALSE,"REDI"}</definedName>
    <definedName name="wret" localSheetId="0" hidden="1">{"SRD",#N/A,FALSE,"SRD"}</definedName>
    <definedName name="wret" hidden="1">{"SRD",#N/A,FALSE,"SRD"}</definedName>
    <definedName name="wretre" localSheetId="0" hidden="1">{"SRB",#N/A,FALSE,"SRB"}</definedName>
    <definedName name="wretre" hidden="1">{"SRB",#N/A,FALSE,"SRB"}</definedName>
    <definedName name="wretwr" localSheetId="0" hidden="1">{"SRD",#N/A,FALSE,"SRA"}</definedName>
    <definedName name="wretwr" hidden="1">{"SRD",#N/A,FALSE,"SRA"}</definedName>
    <definedName name="wretwret" localSheetId="0" hidden="1">{"SRA",#N/A,FALSE,"SRA";"SRB",#N/A,FALSE,"SRB";"SRC",#N/A,FALSE,"SRC"}</definedName>
    <definedName name="wretwret" hidden="1">{"SRA",#N/A,FALSE,"SRA";"SRB",#N/A,FALSE,"SRB";"SRC",#N/A,FALSE,"SRC"}</definedName>
    <definedName name="wretwretret" localSheetId="0" hidden="1">{"SRB",#N/A,FALSE,"SRB"}</definedName>
    <definedName name="wretwretret" hidden="1">{"SRB",#N/A,FALSE,"SRB"}</definedName>
    <definedName name="wrn.cn." localSheetId="0" hidden="1">{"CN",#N/A,FALSE,"SEFI"}</definedName>
    <definedName name="wrn.cn." hidden="1">{"CN",#N/A,FALSE,"SEFI"}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Print._.Tabelas.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RED.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97." localSheetId="0" hidden="1">{"red33",#N/A,FALSE,"Sheet1"}</definedName>
    <definedName name="wrn.red97." hidden="1">{"red33",#N/A,FALSE,"Sheet1"}</definedName>
    <definedName name="wrn.st1." localSheetId="0" hidden="1">{"ST1",#N/A,FALSE,"SOURCE"}</definedName>
    <definedName name="wrn.st1." hidden="1">{"ST1",#N/A,FALSE,"SOURCE"}</definedName>
    <definedName name="wrn.STAFF._.REPORT." localSheetId="0" hidden="1">{"SRA",#N/A,FALSE,"SRA";"SRB",#N/A,FALSE,"SRB";"SRC",#N/A,FALSE,"SRC"}</definedName>
    <definedName name="wrn.STAFF._.REPORT." hidden="1">{"SRA",#N/A,FALSE,"SRA";"SRB",#N/A,FALSE,"SRB";"SRC",#N/A,FALSE,"SRC"}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._.Annex._.02." localSheetId="0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ret" localSheetId="0" hidden="1">{"SRA",#N/A,FALSE,"SRA";"SRB",#N/A,FALSE,"SRB";"SRC",#N/A,FALSE,"SRC"}</definedName>
    <definedName name="wrtret" hidden="1">{"SRA",#N/A,FALSE,"SRA";"SRB",#N/A,FALSE,"SRB";"SRC",#N/A,FALSE,"SRC"}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." localSheetId="0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." localSheetId="0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xcvcxbcvbcbc" localSheetId="0" hidden="1">#REF!</definedName>
    <definedName name="xcvcxbcvbcbc" hidden="1">#REF!</definedName>
    <definedName name="xyz" localSheetId="0" hidden="1">{"SRB",#N/A,FALSE,"SRB"}</definedName>
    <definedName name="xyz" hidden="1">{"SRB",#N/A,FALSE,"SRB"}</definedName>
    <definedName name="y" localSheetId="0" hidden="1">{"Main Economic Indicators",#N/A,FALSE,"C"}</definedName>
    <definedName name="y" hidden="1">{"Main Economic Indicators",#N/A,FALSE,"C"}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localSheetId="0" hidden="1">#REF!,#REF!</definedName>
    <definedName name="Z_112B8339_2081_11D2_BFD2_00A02466506E_.wvu.PrintTitles" hidden="1">#REF!,#REF!</definedName>
    <definedName name="Z_112B833B_2081_11D2_BFD2_00A02466506E_.wvu.PrintTitles" localSheetId="0" hidden="1">#REF!,#REF!</definedName>
    <definedName name="Z_112B833B_2081_11D2_BFD2_00A02466506E_.wvu.PrintTitles" hidden="1">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65976840_70A2_11D2_BFD1_C1F7123CE332_.wvu.PrintTitles" localSheetId="0" hidden="1">#REF!,#REF!</definedName>
    <definedName name="Z_65976840_70A2_11D2_BFD1_C1F7123CE332_.wvu.PrintTitles" hidden="1">#REF!,#REF!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localSheetId="0" hidden="1">#REF!,#REF!</definedName>
    <definedName name="Z_B424DD41_AAD0_11D2_BFD1_00A02466506E_.wvu.PrintTitles" hidden="1">#REF!,#REF!</definedName>
    <definedName name="Z_BC2BFA12_1C91_11D2_BFD2_00A02466506E_.wvu.PrintTitles" localSheetId="0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localSheetId="0" hidden="1">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E" hidden="1">#REF!</definedName>
    <definedName name="ZEE" hidden="1">#REF!</definedName>
    <definedName name="ZEEE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5" l="1"/>
  <c r="N40" i="5"/>
  <c r="M40" i="5"/>
  <c r="L40" i="5"/>
  <c r="K40" i="5"/>
  <c r="J40" i="5"/>
  <c r="H40" i="5"/>
  <c r="G40" i="5"/>
  <c r="F40" i="5"/>
  <c r="E40" i="5"/>
  <c r="D40" i="5"/>
  <c r="C40" i="5"/>
  <c r="C42" i="5" s="1"/>
  <c r="O39" i="5"/>
  <c r="I39" i="5"/>
  <c r="O38" i="5"/>
  <c r="I38" i="5"/>
  <c r="O37" i="5"/>
  <c r="I37" i="5"/>
  <c r="O36" i="5"/>
  <c r="I36" i="5"/>
  <c r="O35" i="5"/>
  <c r="O40" i="5" s="1"/>
  <c r="I35" i="5"/>
  <c r="O34" i="5"/>
  <c r="P34" i="5" s="1"/>
  <c r="I34" i="5"/>
  <c r="N33" i="5"/>
  <c r="M33" i="5"/>
  <c r="L33" i="5"/>
  <c r="L42" i="5" s="1"/>
  <c r="K33" i="5"/>
  <c r="J33" i="5"/>
  <c r="H33" i="5"/>
  <c r="G33" i="5"/>
  <c r="F33" i="5"/>
  <c r="E33" i="5"/>
  <c r="D33" i="5"/>
  <c r="C33" i="5"/>
  <c r="O32" i="5"/>
  <c r="I32" i="5"/>
  <c r="O31" i="5"/>
  <c r="I31" i="5"/>
  <c r="O30" i="5"/>
  <c r="I30" i="5"/>
  <c r="O29" i="5"/>
  <c r="I29" i="5"/>
  <c r="O28" i="5"/>
  <c r="O33" i="5" s="1"/>
  <c r="I28" i="5"/>
  <c r="O27" i="5"/>
  <c r="P27" i="5" s="1"/>
  <c r="I27" i="5"/>
  <c r="N26" i="5"/>
  <c r="M26" i="5"/>
  <c r="L26" i="5"/>
  <c r="K26" i="5"/>
  <c r="J26" i="5"/>
  <c r="H26" i="5"/>
  <c r="G26" i="5"/>
  <c r="F26" i="5"/>
  <c r="E26" i="5"/>
  <c r="D26" i="5"/>
  <c r="C26" i="5"/>
  <c r="O25" i="5"/>
  <c r="I25" i="5"/>
  <c r="O24" i="5"/>
  <c r="I24" i="5"/>
  <c r="O23" i="5"/>
  <c r="I23" i="5"/>
  <c r="O22" i="5"/>
  <c r="I22" i="5"/>
  <c r="O21" i="5"/>
  <c r="I21" i="5"/>
  <c r="O20" i="5"/>
  <c r="P20" i="5" s="1"/>
  <c r="I20" i="5"/>
  <c r="O19" i="5"/>
  <c r="P19" i="5" s="1"/>
  <c r="I19" i="5"/>
  <c r="O18" i="5"/>
  <c r="I18" i="5"/>
  <c r="O17" i="5"/>
  <c r="P17" i="5" s="1"/>
  <c r="I17" i="5"/>
  <c r="O16" i="5"/>
  <c r="P16" i="5" s="1"/>
  <c r="I16" i="5"/>
  <c r="O15" i="5"/>
  <c r="P15" i="5" s="1"/>
  <c r="I15" i="5"/>
  <c r="O14" i="5"/>
  <c r="I14" i="5"/>
  <c r="O13" i="5"/>
  <c r="I13" i="5"/>
  <c r="O12" i="5"/>
  <c r="I12" i="5"/>
  <c r="N11" i="5"/>
  <c r="M11" i="5"/>
  <c r="L11" i="5"/>
  <c r="K11" i="5"/>
  <c r="J11" i="5"/>
  <c r="H11" i="5"/>
  <c r="G11" i="5"/>
  <c r="G42" i="5" s="1"/>
  <c r="F11" i="5"/>
  <c r="E11" i="5"/>
  <c r="D11" i="5"/>
  <c r="C11" i="5"/>
  <c r="O10" i="5"/>
  <c r="P10" i="5" s="1"/>
  <c r="I10" i="5"/>
  <c r="O9" i="5"/>
  <c r="O11" i="5" s="1"/>
  <c r="I9" i="5"/>
  <c r="O8" i="5"/>
  <c r="P8" i="5" s="1"/>
  <c r="I8" i="5"/>
  <c r="J97" i="4"/>
  <c r="L96" i="4"/>
  <c r="K96" i="4"/>
  <c r="J95" i="4"/>
  <c r="I95" i="4"/>
  <c r="I97" i="4" s="1"/>
  <c r="H95" i="4"/>
  <c r="F95" i="4"/>
  <c r="E95" i="4"/>
  <c r="D95" i="4"/>
  <c r="D97" i="4" s="1"/>
  <c r="C95" i="4"/>
  <c r="C97" i="4" s="1"/>
  <c r="K94" i="4"/>
  <c r="L94" i="4" s="1"/>
  <c r="G94" i="4"/>
  <c r="K93" i="4"/>
  <c r="L93" i="4" s="1"/>
  <c r="G93" i="4"/>
  <c r="K92" i="4"/>
  <c r="L92" i="4" s="1"/>
  <c r="G92" i="4"/>
  <c r="L91" i="4"/>
  <c r="K91" i="4"/>
  <c r="G91" i="4"/>
  <c r="L90" i="4"/>
  <c r="K90" i="4"/>
  <c r="G90" i="4"/>
  <c r="L89" i="4"/>
  <c r="K89" i="4"/>
  <c r="G89" i="4"/>
  <c r="K88" i="4"/>
  <c r="G88" i="4"/>
  <c r="L88" i="4" s="1"/>
  <c r="K87" i="4"/>
  <c r="L87" i="4" s="1"/>
  <c r="G87" i="4"/>
  <c r="G95" i="4" s="1"/>
  <c r="J86" i="4"/>
  <c r="I86" i="4"/>
  <c r="H86" i="4"/>
  <c r="F86" i="4"/>
  <c r="E86" i="4"/>
  <c r="E97" i="4" s="1"/>
  <c r="D86" i="4"/>
  <c r="C86" i="4"/>
  <c r="K85" i="4"/>
  <c r="L85" i="4" s="1"/>
  <c r="G85" i="4"/>
  <c r="K84" i="4"/>
  <c r="L84" i="4" s="1"/>
  <c r="G84" i="4"/>
  <c r="K83" i="4"/>
  <c r="L83" i="4" s="1"/>
  <c r="G83" i="4"/>
  <c r="K82" i="4"/>
  <c r="L82" i="4" s="1"/>
  <c r="G82" i="4"/>
  <c r="K81" i="4"/>
  <c r="L81" i="4" s="1"/>
  <c r="G81" i="4"/>
  <c r="L80" i="4"/>
  <c r="K80" i="4"/>
  <c r="G80" i="4"/>
  <c r="L79" i="4"/>
  <c r="K79" i="4"/>
  <c r="G79" i="4"/>
  <c r="L78" i="4"/>
  <c r="K78" i="4"/>
  <c r="G78" i="4"/>
  <c r="K77" i="4"/>
  <c r="G77" i="4"/>
  <c r="J76" i="4"/>
  <c r="I76" i="4"/>
  <c r="H76" i="4"/>
  <c r="F76" i="4"/>
  <c r="E76" i="4"/>
  <c r="D76" i="4"/>
  <c r="C76" i="4"/>
  <c r="L75" i="4"/>
  <c r="K75" i="4"/>
  <c r="G75" i="4"/>
  <c r="K74" i="4"/>
  <c r="G74" i="4"/>
  <c r="K73" i="4"/>
  <c r="L73" i="4" s="1"/>
  <c r="G73" i="4"/>
  <c r="K72" i="4"/>
  <c r="L72" i="4" s="1"/>
  <c r="G72" i="4"/>
  <c r="K71" i="4"/>
  <c r="G71" i="4"/>
  <c r="J70" i="4"/>
  <c r="I70" i="4"/>
  <c r="H70" i="4"/>
  <c r="F70" i="4"/>
  <c r="E70" i="4"/>
  <c r="D70" i="4"/>
  <c r="C70" i="4"/>
  <c r="K69" i="4"/>
  <c r="L69" i="4" s="1"/>
  <c r="G69" i="4"/>
  <c r="K68" i="4"/>
  <c r="L68" i="4" s="1"/>
  <c r="G68" i="4"/>
  <c r="K67" i="4"/>
  <c r="L67" i="4" s="1"/>
  <c r="G67" i="4"/>
  <c r="L66" i="4"/>
  <c r="K66" i="4"/>
  <c r="G66" i="4"/>
  <c r="L65" i="4"/>
  <c r="K65" i="4"/>
  <c r="G65" i="4"/>
  <c r="L64" i="4"/>
  <c r="K64" i="4"/>
  <c r="G64" i="4"/>
  <c r="K63" i="4"/>
  <c r="L63" i="4" s="1"/>
  <c r="G63" i="4"/>
  <c r="K62" i="4"/>
  <c r="L62" i="4" s="1"/>
  <c r="G62" i="4"/>
  <c r="K61" i="4"/>
  <c r="L61" i="4" s="1"/>
  <c r="G61" i="4"/>
  <c r="K60" i="4"/>
  <c r="J60" i="4"/>
  <c r="I60" i="4"/>
  <c r="H60" i="4"/>
  <c r="F60" i="4"/>
  <c r="E60" i="4"/>
  <c r="D60" i="4"/>
  <c r="C60" i="4"/>
  <c r="K59" i="4"/>
  <c r="L59" i="4" s="1"/>
  <c r="G59" i="4"/>
  <c r="K58" i="4"/>
  <c r="L58" i="4" s="1"/>
  <c r="G58" i="4"/>
  <c r="K57" i="4"/>
  <c r="L57" i="4" s="1"/>
  <c r="G57" i="4"/>
  <c r="K56" i="4"/>
  <c r="L56" i="4" s="1"/>
  <c r="G56" i="4"/>
  <c r="G60" i="4" s="1"/>
  <c r="L55" i="4"/>
  <c r="K55" i="4"/>
  <c r="G55" i="4"/>
  <c r="J54" i="4"/>
  <c r="I54" i="4"/>
  <c r="H54" i="4"/>
  <c r="F54" i="4"/>
  <c r="E54" i="4"/>
  <c r="D54" i="4"/>
  <c r="C54" i="4"/>
  <c r="K53" i="4"/>
  <c r="L53" i="4" s="1"/>
  <c r="G53" i="4"/>
  <c r="L52" i="4"/>
  <c r="K52" i="4"/>
  <c r="G52" i="4"/>
  <c r="L51" i="4"/>
  <c r="K51" i="4"/>
  <c r="G51" i="4"/>
  <c r="L50" i="4"/>
  <c r="K50" i="4"/>
  <c r="G50" i="4"/>
  <c r="K49" i="4"/>
  <c r="G49" i="4"/>
  <c r="K48" i="4"/>
  <c r="K54" i="4" s="1"/>
  <c r="G48" i="4"/>
  <c r="G54" i="4" s="1"/>
  <c r="L54" i="4" s="1"/>
  <c r="J47" i="4"/>
  <c r="I47" i="4"/>
  <c r="H47" i="4"/>
  <c r="F47" i="4"/>
  <c r="E47" i="4"/>
  <c r="D47" i="4"/>
  <c r="C47" i="4"/>
  <c r="K46" i="4"/>
  <c r="G46" i="4"/>
  <c r="K45" i="4"/>
  <c r="L45" i="4" s="1"/>
  <c r="G45" i="4"/>
  <c r="K44" i="4"/>
  <c r="L44" i="4" s="1"/>
  <c r="G44" i="4"/>
  <c r="K43" i="4"/>
  <c r="L43" i="4" s="1"/>
  <c r="G43" i="4"/>
  <c r="K42" i="4"/>
  <c r="L42" i="4" s="1"/>
  <c r="G42" i="4"/>
  <c r="L41" i="4"/>
  <c r="K41" i="4"/>
  <c r="G41" i="4"/>
  <c r="L40" i="4"/>
  <c r="K40" i="4"/>
  <c r="G40" i="4"/>
  <c r="L39" i="4"/>
  <c r="K39" i="4"/>
  <c r="G39" i="4"/>
  <c r="K38" i="4"/>
  <c r="G38" i="4"/>
  <c r="K37" i="4"/>
  <c r="L37" i="4" s="1"/>
  <c r="G37" i="4"/>
  <c r="K36" i="4"/>
  <c r="L36" i="4" s="1"/>
  <c r="G36" i="4"/>
  <c r="K35" i="4"/>
  <c r="L35" i="4" s="1"/>
  <c r="G35" i="4"/>
  <c r="K34" i="4"/>
  <c r="L34" i="4" s="1"/>
  <c r="G34" i="4"/>
  <c r="L33" i="4"/>
  <c r="K33" i="4"/>
  <c r="G33" i="4"/>
  <c r="L32" i="4"/>
  <c r="K32" i="4"/>
  <c r="G32" i="4"/>
  <c r="L31" i="4"/>
  <c r="K31" i="4"/>
  <c r="G31" i="4"/>
  <c r="K30" i="4"/>
  <c r="L30" i="4" s="1"/>
  <c r="G30" i="4"/>
  <c r="K29" i="4"/>
  <c r="L29" i="4" s="1"/>
  <c r="G29" i="4"/>
  <c r="G47" i="4" s="1"/>
  <c r="K28" i="4"/>
  <c r="L28" i="4" s="1"/>
  <c r="G28" i="4"/>
  <c r="J27" i="4"/>
  <c r="I27" i="4"/>
  <c r="H27" i="4"/>
  <c r="F27" i="4"/>
  <c r="E27" i="4"/>
  <c r="D27" i="4"/>
  <c r="C27" i="4"/>
  <c r="K26" i="4"/>
  <c r="L26" i="4" s="1"/>
  <c r="G26" i="4"/>
  <c r="K25" i="4"/>
  <c r="L25" i="4" s="1"/>
  <c r="G25" i="4"/>
  <c r="K24" i="4"/>
  <c r="G24" i="4"/>
  <c r="K23" i="4"/>
  <c r="L23" i="4" s="1"/>
  <c r="G23" i="4"/>
  <c r="G27" i="4" s="1"/>
  <c r="L22" i="4"/>
  <c r="K22" i="4"/>
  <c r="G22" i="4"/>
  <c r="J21" i="4"/>
  <c r="I21" i="4"/>
  <c r="H21" i="4"/>
  <c r="F21" i="4"/>
  <c r="E21" i="4"/>
  <c r="D21" i="4"/>
  <c r="C21" i="4"/>
  <c r="K20" i="4"/>
  <c r="L20" i="4" s="1"/>
  <c r="G20" i="4"/>
  <c r="L19" i="4"/>
  <c r="K19" i="4"/>
  <c r="G19" i="4"/>
  <c r="L18" i="4"/>
  <c r="K18" i="4"/>
  <c r="K21" i="4" s="1"/>
  <c r="G18" i="4"/>
  <c r="G21" i="4" s="1"/>
  <c r="L21" i="4" s="1"/>
  <c r="J17" i="4"/>
  <c r="I17" i="4"/>
  <c r="H17" i="4"/>
  <c r="F17" i="4"/>
  <c r="E17" i="4"/>
  <c r="D17" i="4"/>
  <c r="C17" i="4"/>
  <c r="L16" i="4"/>
  <c r="K16" i="4"/>
  <c r="G16" i="4"/>
  <c r="L15" i="4"/>
  <c r="K15" i="4"/>
  <c r="G15" i="4"/>
  <c r="L14" i="4"/>
  <c r="K14" i="4"/>
  <c r="G14" i="4"/>
  <c r="K13" i="4"/>
  <c r="G13" i="4"/>
  <c r="G17" i="4" s="1"/>
  <c r="K12" i="4"/>
  <c r="L12" i="4" s="1"/>
  <c r="G12" i="4"/>
  <c r="K11" i="4"/>
  <c r="L11" i="4" s="1"/>
  <c r="G11" i="4"/>
  <c r="K10" i="4"/>
  <c r="L10" i="4" s="1"/>
  <c r="G10" i="4"/>
  <c r="K9" i="4"/>
  <c r="L9" i="4" s="1"/>
  <c r="G9" i="4"/>
  <c r="L8" i="4"/>
  <c r="K8" i="4"/>
  <c r="G8" i="4"/>
  <c r="L7" i="4"/>
  <c r="K7" i="4"/>
  <c r="G7" i="4"/>
  <c r="L6" i="4"/>
  <c r="K6" i="4"/>
  <c r="K17" i="4" s="1"/>
  <c r="L17" i="4" s="1"/>
  <c r="G6" i="4"/>
  <c r="J38" i="3"/>
  <c r="I38" i="3"/>
  <c r="H38" i="3"/>
  <c r="F38" i="3"/>
  <c r="E38" i="3"/>
  <c r="D38" i="3"/>
  <c r="C38" i="3"/>
  <c r="L37" i="3"/>
  <c r="K36" i="3"/>
  <c r="L36" i="3" s="1"/>
  <c r="G36" i="3"/>
  <c r="K35" i="3"/>
  <c r="L35" i="3" s="1"/>
  <c r="G35" i="3"/>
  <c r="K34" i="3"/>
  <c r="L34" i="3" s="1"/>
  <c r="G34" i="3"/>
  <c r="K33" i="3"/>
  <c r="L33" i="3" s="1"/>
  <c r="G33" i="3"/>
  <c r="L32" i="3"/>
  <c r="K32" i="3"/>
  <c r="G32" i="3"/>
  <c r="L31" i="3"/>
  <c r="K31" i="3"/>
  <c r="G31" i="3"/>
  <c r="L30" i="3"/>
  <c r="K30" i="3"/>
  <c r="G30" i="3"/>
  <c r="K29" i="3"/>
  <c r="L29" i="3" s="1"/>
  <c r="G29" i="3"/>
  <c r="K28" i="3"/>
  <c r="L28" i="3" s="1"/>
  <c r="G28" i="3"/>
  <c r="K27" i="3"/>
  <c r="L27" i="3" s="1"/>
  <c r="G27" i="3"/>
  <c r="K26" i="3"/>
  <c r="L26" i="3" s="1"/>
  <c r="G26" i="3"/>
  <c r="K25" i="3"/>
  <c r="L25" i="3" s="1"/>
  <c r="G25" i="3"/>
  <c r="L24" i="3"/>
  <c r="K24" i="3"/>
  <c r="G24" i="3"/>
  <c r="L23" i="3"/>
  <c r="K23" i="3"/>
  <c r="G23" i="3"/>
  <c r="L22" i="3"/>
  <c r="K22" i="3"/>
  <c r="G22" i="3"/>
  <c r="K21" i="3"/>
  <c r="G21" i="3"/>
  <c r="K20" i="3"/>
  <c r="L20" i="3" s="1"/>
  <c r="G20" i="3"/>
  <c r="K19" i="3"/>
  <c r="L19" i="3" s="1"/>
  <c r="G19" i="3"/>
  <c r="K18" i="3"/>
  <c r="L18" i="3" s="1"/>
  <c r="G18" i="3"/>
  <c r="K17" i="3"/>
  <c r="L17" i="3" s="1"/>
  <c r="G17" i="3"/>
  <c r="L16" i="3"/>
  <c r="K16" i="3"/>
  <c r="G16" i="3"/>
  <c r="L15" i="3"/>
  <c r="K15" i="3"/>
  <c r="G15" i="3"/>
  <c r="L14" i="3"/>
  <c r="K14" i="3"/>
  <c r="G14" i="3"/>
  <c r="K13" i="3"/>
  <c r="G13" i="3"/>
  <c r="K12" i="3"/>
  <c r="L12" i="3" s="1"/>
  <c r="G12" i="3"/>
  <c r="K11" i="3"/>
  <c r="L11" i="3" s="1"/>
  <c r="G11" i="3"/>
  <c r="K10" i="3"/>
  <c r="L10" i="3" s="1"/>
  <c r="G10" i="3"/>
  <c r="K9" i="3"/>
  <c r="L9" i="3" s="1"/>
  <c r="G9" i="3"/>
  <c r="L8" i="3"/>
  <c r="K8" i="3"/>
  <c r="G8" i="3"/>
  <c r="L7" i="3"/>
  <c r="K7" i="3"/>
  <c r="G7" i="3"/>
  <c r="G38" i="3" s="1"/>
  <c r="L6" i="3"/>
  <c r="K6" i="3"/>
  <c r="G6" i="3"/>
  <c r="J145" i="2"/>
  <c r="I145" i="2"/>
  <c r="I146" i="2" s="1"/>
  <c r="H145" i="2"/>
  <c r="F145" i="2"/>
  <c r="E145" i="2"/>
  <c r="D145" i="2"/>
  <c r="C145" i="2"/>
  <c r="K144" i="2"/>
  <c r="L144" i="2" s="1"/>
  <c r="G144" i="2"/>
  <c r="L143" i="2"/>
  <c r="K143" i="2"/>
  <c r="G143" i="2"/>
  <c r="L142" i="2"/>
  <c r="K142" i="2"/>
  <c r="G142" i="2"/>
  <c r="L141" i="2"/>
  <c r="K141" i="2"/>
  <c r="G141" i="2"/>
  <c r="K140" i="2"/>
  <c r="G140" i="2"/>
  <c r="L140" i="2" s="1"/>
  <c r="K139" i="2"/>
  <c r="L139" i="2" s="1"/>
  <c r="G139" i="2"/>
  <c r="K138" i="2"/>
  <c r="L138" i="2" s="1"/>
  <c r="G138" i="2"/>
  <c r="K137" i="2"/>
  <c r="L137" i="2" s="1"/>
  <c r="G137" i="2"/>
  <c r="K136" i="2"/>
  <c r="L136" i="2" s="1"/>
  <c r="G136" i="2"/>
  <c r="L135" i="2"/>
  <c r="K135" i="2"/>
  <c r="G135" i="2"/>
  <c r="L134" i="2"/>
  <c r="K134" i="2"/>
  <c r="G134" i="2"/>
  <c r="L133" i="2"/>
  <c r="K133" i="2"/>
  <c r="G133" i="2"/>
  <c r="K132" i="2"/>
  <c r="G132" i="2"/>
  <c r="L132" i="2" s="1"/>
  <c r="K131" i="2"/>
  <c r="L131" i="2" s="1"/>
  <c r="G131" i="2"/>
  <c r="K130" i="2"/>
  <c r="G130" i="2"/>
  <c r="K129" i="2"/>
  <c r="G129" i="2"/>
  <c r="L129" i="2" s="1"/>
  <c r="K128" i="2"/>
  <c r="L128" i="2" s="1"/>
  <c r="G128" i="2"/>
  <c r="K127" i="2"/>
  <c r="L127" i="2" s="1"/>
  <c r="G127" i="2"/>
  <c r="K126" i="2"/>
  <c r="L126" i="2" s="1"/>
  <c r="G126" i="2"/>
  <c r="K125" i="2"/>
  <c r="L125" i="2" s="1"/>
  <c r="G125" i="2"/>
  <c r="L124" i="2"/>
  <c r="K124" i="2"/>
  <c r="G124" i="2"/>
  <c r="L123" i="2"/>
  <c r="K123" i="2"/>
  <c r="K145" i="2" s="1"/>
  <c r="G123" i="2"/>
  <c r="G145" i="2" s="1"/>
  <c r="J121" i="2"/>
  <c r="I121" i="2"/>
  <c r="I122" i="2" s="1"/>
  <c r="H121" i="2"/>
  <c r="F121" i="2"/>
  <c r="F122" i="2" s="1"/>
  <c r="F146" i="2" s="1"/>
  <c r="E121" i="2"/>
  <c r="D121" i="2"/>
  <c r="C121" i="2"/>
  <c r="K120" i="2"/>
  <c r="L120" i="2" s="1"/>
  <c r="G120" i="2"/>
  <c r="K119" i="2"/>
  <c r="L119" i="2" s="1"/>
  <c r="G119" i="2"/>
  <c r="L118" i="2"/>
  <c r="K118" i="2"/>
  <c r="G118" i="2"/>
  <c r="L117" i="2"/>
  <c r="K117" i="2"/>
  <c r="G117" i="2"/>
  <c r="L116" i="2"/>
  <c r="K116" i="2"/>
  <c r="G116" i="2"/>
  <c r="K115" i="2"/>
  <c r="G115" i="2"/>
  <c r="K114" i="2"/>
  <c r="L114" i="2" s="1"/>
  <c r="G114" i="2"/>
  <c r="K113" i="2"/>
  <c r="L113" i="2" s="1"/>
  <c r="G113" i="2"/>
  <c r="K112" i="2"/>
  <c r="L112" i="2" s="1"/>
  <c r="G112" i="2"/>
  <c r="K111" i="2"/>
  <c r="L111" i="2" s="1"/>
  <c r="G111" i="2"/>
  <c r="K110" i="2"/>
  <c r="G110" i="2"/>
  <c r="K109" i="2"/>
  <c r="L109" i="2" s="1"/>
  <c r="G109" i="2"/>
  <c r="K108" i="2"/>
  <c r="L108" i="2" s="1"/>
  <c r="G108" i="2"/>
  <c r="L107" i="2"/>
  <c r="K107" i="2"/>
  <c r="G107" i="2"/>
  <c r="L106" i="2"/>
  <c r="K106" i="2"/>
  <c r="G106" i="2"/>
  <c r="L105" i="2"/>
  <c r="K105" i="2"/>
  <c r="G105" i="2"/>
  <c r="J104" i="2"/>
  <c r="J122" i="2" s="1"/>
  <c r="J146" i="2" s="1"/>
  <c r="I104" i="2"/>
  <c r="H104" i="2"/>
  <c r="F104" i="2"/>
  <c r="E104" i="2"/>
  <c r="E122" i="2" s="1"/>
  <c r="E146" i="2" s="1"/>
  <c r="D104" i="2"/>
  <c r="C104" i="2"/>
  <c r="L103" i="2"/>
  <c r="K103" i="2"/>
  <c r="G103" i="2"/>
  <c r="L102" i="2"/>
  <c r="K102" i="2"/>
  <c r="G102" i="2"/>
  <c r="K101" i="2"/>
  <c r="G101" i="2"/>
  <c r="K100" i="2"/>
  <c r="L100" i="2" s="1"/>
  <c r="G100" i="2"/>
  <c r="K99" i="2"/>
  <c r="L99" i="2" s="1"/>
  <c r="G99" i="2"/>
  <c r="K98" i="2"/>
  <c r="L98" i="2" s="1"/>
  <c r="G98" i="2"/>
  <c r="K97" i="2"/>
  <c r="L97" i="2" s="1"/>
  <c r="G97" i="2"/>
  <c r="L96" i="2"/>
  <c r="K96" i="2"/>
  <c r="G96" i="2"/>
  <c r="L95" i="2"/>
  <c r="K95" i="2"/>
  <c r="G95" i="2"/>
  <c r="L94" i="2"/>
  <c r="K94" i="2"/>
  <c r="G94" i="2"/>
  <c r="K93" i="2"/>
  <c r="L93" i="2" s="1"/>
  <c r="G93" i="2"/>
  <c r="G104" i="2" s="1"/>
  <c r="J92" i="2"/>
  <c r="I92" i="2"/>
  <c r="H92" i="2"/>
  <c r="F92" i="2"/>
  <c r="E92" i="2"/>
  <c r="D92" i="2"/>
  <c r="C92" i="2"/>
  <c r="C122" i="2" s="1"/>
  <c r="L91" i="2"/>
  <c r="K91" i="2"/>
  <c r="G91" i="2"/>
  <c r="K90" i="2"/>
  <c r="L90" i="2" s="1"/>
  <c r="G90" i="2"/>
  <c r="K89" i="2"/>
  <c r="L89" i="2" s="1"/>
  <c r="G89" i="2"/>
  <c r="K88" i="2"/>
  <c r="L88" i="2" s="1"/>
  <c r="G88" i="2"/>
  <c r="K87" i="2"/>
  <c r="L87" i="2" s="1"/>
  <c r="G87" i="2"/>
  <c r="K86" i="2"/>
  <c r="L86" i="2" s="1"/>
  <c r="G86" i="2"/>
  <c r="L85" i="2"/>
  <c r="K85" i="2"/>
  <c r="G85" i="2"/>
  <c r="L84" i="2"/>
  <c r="K84" i="2"/>
  <c r="G84" i="2"/>
  <c r="K83" i="2"/>
  <c r="G83" i="2"/>
  <c r="L82" i="2"/>
  <c r="K82" i="2"/>
  <c r="G82" i="2"/>
  <c r="L81" i="2"/>
  <c r="K81" i="2"/>
  <c r="G81" i="2"/>
  <c r="L80" i="2"/>
  <c r="K80" i="2"/>
  <c r="G80" i="2"/>
  <c r="K79" i="2"/>
  <c r="G79" i="2"/>
  <c r="K78" i="2"/>
  <c r="L78" i="2" s="1"/>
  <c r="G78" i="2"/>
  <c r="K77" i="2"/>
  <c r="L77" i="2" s="1"/>
  <c r="J77" i="2"/>
  <c r="I77" i="2"/>
  <c r="H77" i="2"/>
  <c r="F77" i="2"/>
  <c r="E77" i="2"/>
  <c r="D77" i="2"/>
  <c r="D122" i="2" s="1"/>
  <c r="C77" i="2"/>
  <c r="K76" i="2"/>
  <c r="G76" i="2"/>
  <c r="L75" i="2"/>
  <c r="K75" i="2"/>
  <c r="G75" i="2"/>
  <c r="L74" i="2"/>
  <c r="K74" i="2"/>
  <c r="G74" i="2"/>
  <c r="G77" i="2" s="1"/>
  <c r="J73" i="2"/>
  <c r="I73" i="2"/>
  <c r="H73" i="2"/>
  <c r="F73" i="2"/>
  <c r="E73" i="2"/>
  <c r="D73" i="2"/>
  <c r="C73" i="2"/>
  <c r="L72" i="2"/>
  <c r="K72" i="2"/>
  <c r="G72" i="2"/>
  <c r="L71" i="2"/>
  <c r="K71" i="2"/>
  <c r="G71" i="2"/>
  <c r="K70" i="2"/>
  <c r="L70" i="2" s="1"/>
  <c r="G70" i="2"/>
  <c r="G73" i="2" s="1"/>
  <c r="J69" i="2"/>
  <c r="I69" i="2"/>
  <c r="H69" i="2"/>
  <c r="F69" i="2"/>
  <c r="E69" i="2"/>
  <c r="D69" i="2"/>
  <c r="C69" i="2"/>
  <c r="L68" i="2"/>
  <c r="K68" i="2"/>
  <c r="G68" i="2"/>
  <c r="K67" i="2"/>
  <c r="L67" i="2" s="1"/>
  <c r="G67" i="2"/>
  <c r="K66" i="2"/>
  <c r="L66" i="2" s="1"/>
  <c r="G66" i="2"/>
  <c r="K65" i="2"/>
  <c r="L65" i="2" s="1"/>
  <c r="G65" i="2"/>
  <c r="K64" i="2"/>
  <c r="L64" i="2" s="1"/>
  <c r="G64" i="2"/>
  <c r="K63" i="2"/>
  <c r="L63" i="2" s="1"/>
  <c r="G63" i="2"/>
  <c r="L62" i="2"/>
  <c r="K62" i="2"/>
  <c r="G62" i="2"/>
  <c r="L61" i="2"/>
  <c r="K61" i="2"/>
  <c r="G61" i="2"/>
  <c r="L60" i="2"/>
  <c r="K60" i="2"/>
  <c r="G60" i="2"/>
  <c r="K59" i="2"/>
  <c r="G59" i="2"/>
  <c r="K58" i="2"/>
  <c r="L58" i="2" s="1"/>
  <c r="G58" i="2"/>
  <c r="K57" i="2"/>
  <c r="L57" i="2" s="1"/>
  <c r="G57" i="2"/>
  <c r="K56" i="2"/>
  <c r="L56" i="2" s="1"/>
  <c r="G56" i="2"/>
  <c r="K55" i="2"/>
  <c r="L55" i="2" s="1"/>
  <c r="G55" i="2"/>
  <c r="L54" i="2"/>
  <c r="K54" i="2"/>
  <c r="G54" i="2"/>
  <c r="L53" i="2"/>
  <c r="K53" i="2"/>
  <c r="G53" i="2"/>
  <c r="L52" i="2"/>
  <c r="K52" i="2"/>
  <c r="G52" i="2"/>
  <c r="K51" i="2"/>
  <c r="G51" i="2"/>
  <c r="K50" i="2"/>
  <c r="L50" i="2" s="1"/>
  <c r="G50" i="2"/>
  <c r="K49" i="2"/>
  <c r="L49" i="2" s="1"/>
  <c r="G49" i="2"/>
  <c r="K48" i="2"/>
  <c r="L48" i="2" s="1"/>
  <c r="G48" i="2"/>
  <c r="K47" i="2"/>
  <c r="L47" i="2" s="1"/>
  <c r="G47" i="2"/>
  <c r="L46" i="2"/>
  <c r="K46" i="2"/>
  <c r="G46" i="2"/>
  <c r="L45" i="2"/>
  <c r="K45" i="2"/>
  <c r="G45" i="2"/>
  <c r="L44" i="2"/>
  <c r="K44" i="2"/>
  <c r="G44" i="2"/>
  <c r="K43" i="2"/>
  <c r="G43" i="2"/>
  <c r="K42" i="2"/>
  <c r="L42" i="2" s="1"/>
  <c r="G42" i="2"/>
  <c r="K41" i="2"/>
  <c r="L41" i="2" s="1"/>
  <c r="G41" i="2"/>
  <c r="K40" i="2"/>
  <c r="L40" i="2" s="1"/>
  <c r="G40" i="2"/>
  <c r="K39" i="2"/>
  <c r="G39" i="2"/>
  <c r="K38" i="2"/>
  <c r="L38" i="2" s="1"/>
  <c r="G38" i="2"/>
  <c r="K37" i="2"/>
  <c r="L37" i="2" s="1"/>
  <c r="G37" i="2"/>
  <c r="K36" i="2"/>
  <c r="L36" i="2" s="1"/>
  <c r="G36" i="2"/>
  <c r="L35" i="2"/>
  <c r="K35" i="2"/>
  <c r="G35" i="2"/>
  <c r="L34" i="2"/>
  <c r="K34" i="2"/>
  <c r="G34" i="2"/>
  <c r="L33" i="2"/>
  <c r="K33" i="2"/>
  <c r="G33" i="2"/>
  <c r="J32" i="2"/>
  <c r="I32" i="2"/>
  <c r="H32" i="2"/>
  <c r="F32" i="2"/>
  <c r="E32" i="2"/>
  <c r="D32" i="2"/>
  <c r="C32" i="2"/>
  <c r="L31" i="2"/>
  <c r="K31" i="2"/>
  <c r="G31" i="2"/>
  <c r="L30" i="2"/>
  <c r="K30" i="2"/>
  <c r="G30" i="2"/>
  <c r="K29" i="2"/>
  <c r="G29" i="2"/>
  <c r="K28" i="2"/>
  <c r="L28" i="2" s="1"/>
  <c r="G28" i="2"/>
  <c r="K27" i="2"/>
  <c r="L27" i="2" s="1"/>
  <c r="G27" i="2"/>
  <c r="K26" i="2"/>
  <c r="L26" i="2" s="1"/>
  <c r="G26" i="2"/>
  <c r="K25" i="2"/>
  <c r="L25" i="2" s="1"/>
  <c r="G25" i="2"/>
  <c r="L24" i="2"/>
  <c r="K24" i="2"/>
  <c r="G24" i="2"/>
  <c r="L23" i="2"/>
  <c r="K23" i="2"/>
  <c r="G23" i="2"/>
  <c r="L22" i="2"/>
  <c r="K22" i="2"/>
  <c r="G22" i="2"/>
  <c r="K21" i="2"/>
  <c r="L21" i="2" s="1"/>
  <c r="G21" i="2"/>
  <c r="K20" i="2"/>
  <c r="G20" i="2"/>
  <c r="L19" i="2"/>
  <c r="K19" i="2"/>
  <c r="G19" i="2"/>
  <c r="K18" i="2"/>
  <c r="G18" i="2"/>
  <c r="K17" i="2"/>
  <c r="L17" i="2" s="1"/>
  <c r="G17" i="2"/>
  <c r="K16" i="2"/>
  <c r="L16" i="2" s="1"/>
  <c r="G16" i="2"/>
  <c r="K15" i="2"/>
  <c r="L15" i="2" s="1"/>
  <c r="G15" i="2"/>
  <c r="K14" i="2"/>
  <c r="L14" i="2" s="1"/>
  <c r="G14" i="2"/>
  <c r="L13" i="2"/>
  <c r="K13" i="2"/>
  <c r="G13" i="2"/>
  <c r="L12" i="2"/>
  <c r="K12" i="2"/>
  <c r="G12" i="2"/>
  <c r="L11" i="2"/>
  <c r="K11" i="2"/>
  <c r="G11" i="2"/>
  <c r="K10" i="2"/>
  <c r="L10" i="2" s="1"/>
  <c r="G10" i="2"/>
  <c r="K9" i="2"/>
  <c r="L9" i="2" s="1"/>
  <c r="G9" i="2"/>
  <c r="K8" i="2"/>
  <c r="L8" i="2" s="1"/>
  <c r="G8" i="2"/>
  <c r="K7" i="2"/>
  <c r="L7" i="2" s="1"/>
  <c r="G7" i="2"/>
  <c r="K6" i="2"/>
  <c r="L6" i="2" s="1"/>
  <c r="G6" i="2"/>
  <c r="E217" i="1"/>
  <c r="E227" i="1" s="1"/>
  <c r="D217" i="1"/>
  <c r="C217" i="1"/>
  <c r="E214" i="1"/>
  <c r="D214" i="1"/>
  <c r="C214" i="1"/>
  <c r="E209" i="1"/>
  <c r="D209" i="1"/>
  <c r="C209" i="1"/>
  <c r="F204" i="1"/>
  <c r="G204" i="1" s="1"/>
  <c r="F203" i="1"/>
  <c r="G203" i="1" s="1"/>
  <c r="F202" i="1"/>
  <c r="F201" i="1" s="1"/>
  <c r="E201" i="1"/>
  <c r="D201" i="1"/>
  <c r="C201" i="1"/>
  <c r="F200" i="1"/>
  <c r="G200" i="1" s="1"/>
  <c r="E199" i="1"/>
  <c r="D199" i="1"/>
  <c r="C199" i="1"/>
  <c r="G197" i="1"/>
  <c r="F197" i="1"/>
  <c r="E197" i="1"/>
  <c r="D197" i="1"/>
  <c r="C197" i="1"/>
  <c r="F196" i="1"/>
  <c r="G196" i="1" s="1"/>
  <c r="H196" i="1" s="1"/>
  <c r="G195" i="1"/>
  <c r="G194" i="1"/>
  <c r="H194" i="1" s="1"/>
  <c r="G193" i="1"/>
  <c r="G192" i="1"/>
  <c r="F191" i="1"/>
  <c r="G191" i="1" s="1"/>
  <c r="H191" i="1" s="1"/>
  <c r="F190" i="1"/>
  <c r="G190" i="1" s="1"/>
  <c r="H190" i="1" s="1"/>
  <c r="F189" i="1"/>
  <c r="G189" i="1" s="1"/>
  <c r="F188" i="1"/>
  <c r="G188" i="1" s="1"/>
  <c r="F187" i="1"/>
  <c r="E186" i="1"/>
  <c r="D186" i="1"/>
  <c r="C186" i="1"/>
  <c r="C185" i="1" s="1"/>
  <c r="C184" i="1" s="1"/>
  <c r="F182" i="1"/>
  <c r="E182" i="1"/>
  <c r="G182" i="1" s="1"/>
  <c r="F181" i="1"/>
  <c r="G181" i="1" s="1"/>
  <c r="H181" i="1" s="1"/>
  <c r="F180" i="1"/>
  <c r="E180" i="1"/>
  <c r="F179" i="1"/>
  <c r="E179" i="1"/>
  <c r="G179" i="1" s="1"/>
  <c r="D178" i="1"/>
  <c r="C178" i="1"/>
  <c r="G177" i="1"/>
  <c r="G176" i="1"/>
  <c r="F175" i="1"/>
  <c r="F174" i="1" s="1"/>
  <c r="E175" i="1"/>
  <c r="E174" i="1" s="1"/>
  <c r="D174" i="1"/>
  <c r="C174" i="1"/>
  <c r="F173" i="1"/>
  <c r="E173" i="1"/>
  <c r="G172" i="1"/>
  <c r="H172" i="1" s="1"/>
  <c r="F171" i="1"/>
  <c r="E171" i="1"/>
  <c r="G171" i="1" s="1"/>
  <c r="E170" i="1"/>
  <c r="G170" i="1" s="1"/>
  <c r="H170" i="1" s="1"/>
  <c r="G169" i="1"/>
  <c r="G168" i="1"/>
  <c r="H168" i="1" s="1"/>
  <c r="G167" i="1"/>
  <c r="H167" i="1" s="1"/>
  <c r="G166" i="1"/>
  <c r="H166" i="1" s="1"/>
  <c r="F165" i="1"/>
  <c r="G165" i="1" s="1"/>
  <c r="D164" i="1"/>
  <c r="C164" i="1"/>
  <c r="G163" i="1"/>
  <c r="F162" i="1"/>
  <c r="G161" i="1"/>
  <c r="E160" i="1"/>
  <c r="E154" i="1" s="1"/>
  <c r="G159" i="1"/>
  <c r="G158" i="1"/>
  <c r="G157" i="1"/>
  <c r="G156" i="1"/>
  <c r="G155" i="1"/>
  <c r="D154" i="1"/>
  <c r="C154" i="1"/>
  <c r="F153" i="1"/>
  <c r="G153" i="1" s="1"/>
  <c r="G152" i="1"/>
  <c r="F151" i="1"/>
  <c r="G151" i="1" s="1"/>
  <c r="F150" i="1"/>
  <c r="E149" i="1"/>
  <c r="D149" i="1"/>
  <c r="C149" i="1"/>
  <c r="F148" i="1"/>
  <c r="G148" i="1" s="1"/>
  <c r="H148" i="1" s="1"/>
  <c r="G147" i="1"/>
  <c r="F147" i="1"/>
  <c r="F146" i="1"/>
  <c r="G146" i="1" s="1"/>
  <c r="H146" i="1" s="1"/>
  <c r="F145" i="1"/>
  <c r="E144" i="1"/>
  <c r="D144" i="1"/>
  <c r="C144" i="1"/>
  <c r="G142" i="1"/>
  <c r="F142" i="1"/>
  <c r="F141" i="1"/>
  <c r="G141" i="1" s="1"/>
  <c r="G140" i="1"/>
  <c r="H140" i="1" s="1"/>
  <c r="F140" i="1"/>
  <c r="F139" i="1"/>
  <c r="G139" i="1" s="1"/>
  <c r="H139" i="1" s="1"/>
  <c r="F138" i="1"/>
  <c r="G138" i="1" s="1"/>
  <c r="H138" i="1" s="1"/>
  <c r="F137" i="1"/>
  <c r="G137" i="1" s="1"/>
  <c r="F136" i="1"/>
  <c r="G136" i="1" s="1"/>
  <c r="F135" i="1"/>
  <c r="G135" i="1" s="1"/>
  <c r="H135" i="1" s="1"/>
  <c r="F134" i="1"/>
  <c r="G134" i="1" s="1"/>
  <c r="H134" i="1" s="1"/>
  <c r="F133" i="1"/>
  <c r="G133" i="1" s="1"/>
  <c r="H133" i="1" s="1"/>
  <c r="F132" i="1"/>
  <c r="G132" i="1" s="1"/>
  <c r="F131" i="1"/>
  <c r="G131" i="1" s="1"/>
  <c r="F130" i="1"/>
  <c r="G130" i="1" s="1"/>
  <c r="H130" i="1" s="1"/>
  <c r="F129" i="1"/>
  <c r="G129" i="1" s="1"/>
  <c r="F128" i="1"/>
  <c r="G128" i="1" s="1"/>
  <c r="F127" i="1"/>
  <c r="G127" i="1" s="1"/>
  <c r="H127" i="1" s="1"/>
  <c r="F126" i="1"/>
  <c r="G126" i="1" s="1"/>
  <c r="H126" i="1" s="1"/>
  <c r="F125" i="1"/>
  <c r="G125" i="1" s="1"/>
  <c r="H125" i="1" s="1"/>
  <c r="F124" i="1"/>
  <c r="G124" i="1" s="1"/>
  <c r="F123" i="1"/>
  <c r="G123" i="1" s="1"/>
  <c r="F122" i="1"/>
  <c r="G122" i="1" s="1"/>
  <c r="H122" i="1" s="1"/>
  <c r="F121" i="1"/>
  <c r="G121" i="1" s="1"/>
  <c r="F120" i="1"/>
  <c r="G120" i="1" s="1"/>
  <c r="G119" i="1"/>
  <c r="E118" i="1"/>
  <c r="G118" i="1" s="1"/>
  <c r="G117" i="1"/>
  <c r="G116" i="1"/>
  <c r="H116" i="1" s="1"/>
  <c r="F115" i="1"/>
  <c r="G115" i="1" s="1"/>
  <c r="F114" i="1"/>
  <c r="G114" i="1" s="1"/>
  <c r="H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H108" i="1" s="1"/>
  <c r="G107" i="1"/>
  <c r="G106" i="1"/>
  <c r="G105" i="1"/>
  <c r="F104" i="1"/>
  <c r="G104" i="1" s="1"/>
  <c r="G103" i="1"/>
  <c r="G102" i="1"/>
  <c r="F101" i="1"/>
  <c r="E100" i="1"/>
  <c r="D100" i="1"/>
  <c r="C100" i="1"/>
  <c r="F98" i="1"/>
  <c r="E98" i="1"/>
  <c r="G97" i="1"/>
  <c r="G96" i="1"/>
  <c r="G95" i="1"/>
  <c r="G94" i="1"/>
  <c r="H94" i="1" s="1"/>
  <c r="F93" i="1"/>
  <c r="G93" i="1" s="1"/>
  <c r="H93" i="1" s="1"/>
  <c r="G92" i="1"/>
  <c r="H92" i="1" s="1"/>
  <c r="F91" i="1"/>
  <c r="G91" i="1" s="1"/>
  <c r="F90" i="1"/>
  <c r="E90" i="1"/>
  <c r="D90" i="1"/>
  <c r="C90" i="1"/>
  <c r="F88" i="1"/>
  <c r="G88" i="1" s="1"/>
  <c r="F87" i="1"/>
  <c r="G87" i="1" s="1"/>
  <c r="H87" i="1" s="1"/>
  <c r="F86" i="1"/>
  <c r="G85" i="1"/>
  <c r="G84" i="1"/>
  <c r="F83" i="1"/>
  <c r="G83" i="1" s="1"/>
  <c r="G82" i="1"/>
  <c r="G81" i="1"/>
  <c r="H81" i="1" s="1"/>
  <c r="E80" i="1"/>
  <c r="E75" i="1" s="1"/>
  <c r="D80" i="1"/>
  <c r="C80" i="1"/>
  <c r="C75" i="1" s="1"/>
  <c r="F79" i="1"/>
  <c r="G79" i="1" s="1"/>
  <c r="F78" i="1"/>
  <c r="G78" i="1" s="1"/>
  <c r="F77" i="1"/>
  <c r="G77" i="1" s="1"/>
  <c r="G76" i="1"/>
  <c r="D75" i="1"/>
  <c r="F73" i="1"/>
  <c r="G73" i="1" s="1"/>
  <c r="F72" i="1"/>
  <c r="G72" i="1" s="1"/>
  <c r="F71" i="1"/>
  <c r="G71" i="1" s="1"/>
  <c r="H70" i="1"/>
  <c r="G70" i="1"/>
  <c r="F69" i="1"/>
  <c r="E69" i="1"/>
  <c r="E68" i="1" s="1"/>
  <c r="E67" i="1" s="1"/>
  <c r="D68" i="1"/>
  <c r="D67" i="1" s="1"/>
  <c r="C68" i="1"/>
  <c r="C67" i="1" s="1"/>
  <c r="G66" i="1"/>
  <c r="F65" i="1"/>
  <c r="F64" i="1" s="1"/>
  <c r="E64" i="1"/>
  <c r="D64" i="1"/>
  <c r="C64" i="1"/>
  <c r="F63" i="1"/>
  <c r="F62" i="1"/>
  <c r="G62" i="1" s="1"/>
  <c r="H62" i="1" s="1"/>
  <c r="G61" i="1"/>
  <c r="G60" i="1"/>
  <c r="H60" i="1" s="1"/>
  <c r="E59" i="1"/>
  <c r="D59" i="1"/>
  <c r="C59" i="1"/>
  <c r="G58" i="1"/>
  <c r="F58" i="1"/>
  <c r="E58" i="1"/>
  <c r="F57" i="1"/>
  <c r="F54" i="1" s="1"/>
  <c r="E57" i="1"/>
  <c r="E54" i="1" s="1"/>
  <c r="E53" i="1" s="1"/>
  <c r="G56" i="1"/>
  <c r="H56" i="1" s="1"/>
  <c r="G55" i="1"/>
  <c r="H55" i="1" s="1"/>
  <c r="D54" i="1"/>
  <c r="C54" i="1"/>
  <c r="G51" i="1"/>
  <c r="G50" i="1"/>
  <c r="G49" i="1"/>
  <c r="G48" i="1"/>
  <c r="H48" i="1" s="1"/>
  <c r="G47" i="1"/>
  <c r="F46" i="1"/>
  <c r="F45" i="1" s="1"/>
  <c r="E46" i="1"/>
  <c r="E45" i="1" s="1"/>
  <c r="D46" i="1"/>
  <c r="D45" i="1" s="1"/>
  <c r="C46" i="1"/>
  <c r="C45" i="1"/>
  <c r="F44" i="1"/>
  <c r="F40" i="1" s="1"/>
  <c r="E44" i="1"/>
  <c r="G43" i="1"/>
  <c r="G42" i="1"/>
  <c r="E41" i="1"/>
  <c r="D40" i="1"/>
  <c r="C40" i="1"/>
  <c r="G39" i="1"/>
  <c r="E38" i="1"/>
  <c r="G38" i="1" s="1"/>
  <c r="E37" i="1"/>
  <c r="G37" i="1" s="1"/>
  <c r="H37" i="1" s="1"/>
  <c r="F36" i="1"/>
  <c r="D36" i="1"/>
  <c r="C36" i="1"/>
  <c r="F35" i="1"/>
  <c r="G35" i="1" s="1"/>
  <c r="E34" i="1"/>
  <c r="G34" i="1" s="1"/>
  <c r="F33" i="1"/>
  <c r="E33" i="1"/>
  <c r="F32" i="1"/>
  <c r="G32" i="1" s="1"/>
  <c r="D31" i="1"/>
  <c r="C31" i="1"/>
  <c r="F30" i="1"/>
  <c r="G30" i="1" s="1"/>
  <c r="F29" i="1"/>
  <c r="G29" i="1" s="1"/>
  <c r="H29" i="1" s="1"/>
  <c r="F28" i="1"/>
  <c r="G28" i="1" s="1"/>
  <c r="E27" i="1"/>
  <c r="D27" i="1"/>
  <c r="C27" i="1"/>
  <c r="G26" i="1"/>
  <c r="F26" i="1"/>
  <c r="E25" i="1"/>
  <c r="E24" i="1"/>
  <c r="G24" i="1" s="1"/>
  <c r="H24" i="1" s="1"/>
  <c r="F23" i="1"/>
  <c r="D23" i="1"/>
  <c r="C23" i="1"/>
  <c r="G22" i="1"/>
  <c r="H22" i="1" s="1"/>
  <c r="G21" i="1"/>
  <c r="E21" i="1"/>
  <c r="F20" i="1"/>
  <c r="F19" i="1" s="1"/>
  <c r="E20" i="1"/>
  <c r="E19" i="1" s="1"/>
  <c r="D20" i="1"/>
  <c r="D19" i="1" s="1"/>
  <c r="D18" i="1" s="1"/>
  <c r="D10" i="1" s="1"/>
  <c r="C20" i="1"/>
  <c r="C19" i="1" s="1"/>
  <c r="C18" i="1" s="1"/>
  <c r="C10" i="1" s="1"/>
  <c r="E17" i="1"/>
  <c r="G17" i="1" s="1"/>
  <c r="G15" i="1" s="1"/>
  <c r="G16" i="1"/>
  <c r="H16" i="1" s="1"/>
  <c r="E16" i="1"/>
  <c r="F15" i="1"/>
  <c r="D15" i="1"/>
  <c r="C15" i="1"/>
  <c r="G14" i="1"/>
  <c r="E13" i="1"/>
  <c r="G13" i="1" s="1"/>
  <c r="H13" i="1" s="1"/>
  <c r="F12" i="1"/>
  <c r="D12" i="1"/>
  <c r="C12" i="1"/>
  <c r="P9" i="5" l="1"/>
  <c r="O26" i="5"/>
  <c r="P26" i="5" s="1"/>
  <c r="I11" i="5"/>
  <c r="P11" i="5" s="1"/>
  <c r="P23" i="5"/>
  <c r="P30" i="5"/>
  <c r="P37" i="5"/>
  <c r="F42" i="5"/>
  <c r="P24" i="5"/>
  <c r="P31" i="5"/>
  <c r="P38" i="5"/>
  <c r="J42" i="5"/>
  <c r="P21" i="5"/>
  <c r="P32" i="5"/>
  <c r="P39" i="5"/>
  <c r="P22" i="5"/>
  <c r="P29" i="5"/>
  <c r="D42" i="5"/>
  <c r="P36" i="5"/>
  <c r="M42" i="5"/>
  <c r="K42" i="5"/>
  <c r="P13" i="5"/>
  <c r="E42" i="5"/>
  <c r="N42" i="5"/>
  <c r="G57" i="1"/>
  <c r="H57" i="1" s="1"/>
  <c r="E40" i="1"/>
  <c r="C53" i="1"/>
  <c r="C52" i="1" s="1"/>
  <c r="E15" i="1"/>
  <c r="G41" i="1"/>
  <c r="D53" i="1"/>
  <c r="D52" i="1" s="1"/>
  <c r="D183" i="1" s="1"/>
  <c r="E164" i="1"/>
  <c r="G180" i="1"/>
  <c r="G178" i="1" s="1"/>
  <c r="G46" i="1"/>
  <c r="G69" i="1"/>
  <c r="G33" i="1"/>
  <c r="H33" i="1" s="1"/>
  <c r="E52" i="1"/>
  <c r="F144" i="1"/>
  <c r="G202" i="1"/>
  <c r="G201" i="1" s="1"/>
  <c r="E185" i="1"/>
  <c r="E184" i="1" s="1"/>
  <c r="G65" i="1"/>
  <c r="F68" i="1"/>
  <c r="F67" i="1" s="1"/>
  <c r="F164" i="1"/>
  <c r="G173" i="1"/>
  <c r="H173" i="1" s="1"/>
  <c r="G12" i="1"/>
  <c r="G98" i="1"/>
  <c r="H98" i="1" s="1"/>
  <c r="G145" i="1"/>
  <c r="H145" i="1" s="1"/>
  <c r="D99" i="1"/>
  <c r="D89" i="1" s="1"/>
  <c r="D74" i="1" s="1"/>
  <c r="F199" i="1"/>
  <c r="G36" i="1"/>
  <c r="H36" i="1" s="1"/>
  <c r="F31" i="1"/>
  <c r="E31" i="1"/>
  <c r="C99" i="1"/>
  <c r="F178" i="1"/>
  <c r="D227" i="1"/>
  <c r="H112" i="1"/>
  <c r="H104" i="1"/>
  <c r="H110" i="1"/>
  <c r="H77" i="1"/>
  <c r="G19" i="1"/>
  <c r="H34" i="1"/>
  <c r="H120" i="1"/>
  <c r="G44" i="1"/>
  <c r="G40" i="1" s="1"/>
  <c r="H128" i="1"/>
  <c r="H141" i="1"/>
  <c r="H46" i="1"/>
  <c r="G25" i="1"/>
  <c r="E23" i="1"/>
  <c r="G23" i="1" s="1"/>
  <c r="H69" i="1"/>
  <c r="G68" i="1"/>
  <c r="H14" i="1"/>
  <c r="H113" i="1"/>
  <c r="F149" i="1"/>
  <c r="G150" i="1"/>
  <c r="H12" i="1"/>
  <c r="G27" i="1"/>
  <c r="H41" i="1"/>
  <c r="G54" i="1"/>
  <c r="H83" i="1"/>
  <c r="H117" i="1"/>
  <c r="H38" i="1"/>
  <c r="H91" i="1"/>
  <c r="H123" i="1"/>
  <c r="H124" i="1"/>
  <c r="H131" i="1"/>
  <c r="H156" i="1"/>
  <c r="H188" i="1"/>
  <c r="H88" i="1"/>
  <c r="G45" i="1"/>
  <c r="G63" i="1"/>
  <c r="G59" i="1" s="1"/>
  <c r="F59" i="1"/>
  <c r="F53" i="1" s="1"/>
  <c r="F52" i="1" s="1"/>
  <c r="H115" i="1"/>
  <c r="H15" i="1"/>
  <c r="H76" i="1"/>
  <c r="G86" i="1"/>
  <c r="G80" i="1" s="1"/>
  <c r="F80" i="1"/>
  <c r="F75" i="1" s="1"/>
  <c r="C89" i="1"/>
  <c r="C74" i="1" s="1"/>
  <c r="F100" i="1"/>
  <c r="H132" i="1"/>
  <c r="H121" i="1"/>
  <c r="H137" i="1"/>
  <c r="H147" i="1"/>
  <c r="E12" i="1"/>
  <c r="H17" i="1"/>
  <c r="H21" i="1"/>
  <c r="F27" i="1"/>
  <c r="H72" i="1"/>
  <c r="H95" i="1"/>
  <c r="H111" i="1"/>
  <c r="H118" i="1"/>
  <c r="H142" i="1"/>
  <c r="L13" i="4"/>
  <c r="H129" i="1"/>
  <c r="G162" i="1"/>
  <c r="F154" i="1"/>
  <c r="G20" i="1"/>
  <c r="H109" i="1"/>
  <c r="H179" i="1"/>
  <c r="F186" i="1"/>
  <c r="G187" i="1"/>
  <c r="H153" i="1"/>
  <c r="H165" i="1"/>
  <c r="H180" i="1"/>
  <c r="L145" i="2"/>
  <c r="O42" i="5"/>
  <c r="K76" i="4"/>
  <c r="L76" i="4" s="1"/>
  <c r="L71" i="4"/>
  <c r="G86" i="4"/>
  <c r="L77" i="4"/>
  <c r="G160" i="1"/>
  <c r="L46" i="4"/>
  <c r="E99" i="1"/>
  <c r="E89" i="1" s="1"/>
  <c r="H151" i="1"/>
  <c r="E178" i="1"/>
  <c r="H192" i="1"/>
  <c r="H66" i="1"/>
  <c r="H102" i="1"/>
  <c r="H171" i="1"/>
  <c r="L24" i="4"/>
  <c r="K27" i="4"/>
  <c r="L27" i="4" s="1"/>
  <c r="D185" i="1"/>
  <c r="D184" i="1" s="1"/>
  <c r="L59" i="2"/>
  <c r="L79" i="2"/>
  <c r="G121" i="2"/>
  <c r="L115" i="2"/>
  <c r="L21" i="3"/>
  <c r="L60" i="4"/>
  <c r="H97" i="4"/>
  <c r="H85" i="1"/>
  <c r="G101" i="1"/>
  <c r="H163" i="1"/>
  <c r="G199" i="1"/>
  <c r="K121" i="2"/>
  <c r="G70" i="4"/>
  <c r="F97" i="4"/>
  <c r="E36" i="1"/>
  <c r="H200" i="1"/>
  <c r="L18" i="2"/>
  <c r="G69" i="2"/>
  <c r="L43" i="2"/>
  <c r="L101" i="2"/>
  <c r="H122" i="2"/>
  <c r="H146" i="2" s="1"/>
  <c r="C146" i="2"/>
  <c r="L49" i="4"/>
  <c r="P14" i="5"/>
  <c r="I33" i="5"/>
  <c r="P33" i="5" s="1"/>
  <c r="H177" i="1"/>
  <c r="H182" i="1"/>
  <c r="K69" i="2"/>
  <c r="L69" i="2" s="1"/>
  <c r="D146" i="2"/>
  <c r="G97" i="4"/>
  <c r="I40" i="5"/>
  <c r="H203" i="1"/>
  <c r="G32" i="2"/>
  <c r="L29" i="2"/>
  <c r="K38" i="3"/>
  <c r="L38" i="3" s="1"/>
  <c r="L38" i="4"/>
  <c r="L74" i="4"/>
  <c r="G175" i="1"/>
  <c r="C227" i="1"/>
  <c r="L51" i="2"/>
  <c r="G92" i="2"/>
  <c r="L13" i="3"/>
  <c r="G76" i="4"/>
  <c r="I26" i="5"/>
  <c r="P25" i="5"/>
  <c r="H42" i="5"/>
  <c r="K32" i="2"/>
  <c r="L32" i="2" s="1"/>
  <c r="K73" i="2"/>
  <c r="L73" i="2" s="1"/>
  <c r="K104" i="2"/>
  <c r="L104" i="2" s="1"/>
  <c r="K47" i="4"/>
  <c r="L47" i="4" s="1"/>
  <c r="K86" i="4"/>
  <c r="P12" i="5"/>
  <c r="K70" i="4"/>
  <c r="K95" i="4"/>
  <c r="K92" i="2"/>
  <c r="L92" i="2" s="1"/>
  <c r="P28" i="5"/>
  <c r="P35" i="5"/>
  <c r="L48" i="4"/>
  <c r="I42" i="5" l="1"/>
  <c r="F185" i="1"/>
  <c r="F184" i="1" s="1"/>
  <c r="F99" i="1"/>
  <c r="F89" i="1" s="1"/>
  <c r="C183" i="1"/>
  <c r="G90" i="1"/>
  <c r="H90" i="1" s="1"/>
  <c r="G144" i="1"/>
  <c r="H144" i="1" s="1"/>
  <c r="G31" i="1"/>
  <c r="H31" i="1" s="1"/>
  <c r="G164" i="1"/>
  <c r="H164" i="1" s="1"/>
  <c r="E74" i="1"/>
  <c r="D9" i="1"/>
  <c r="F18" i="1"/>
  <c r="F10" i="1" s="1"/>
  <c r="E18" i="1"/>
  <c r="E10" i="1" s="1"/>
  <c r="H65" i="1"/>
  <c r="G64" i="1"/>
  <c r="H64" i="1" s="1"/>
  <c r="H59" i="1"/>
  <c r="H162" i="1"/>
  <c r="H25" i="1"/>
  <c r="H201" i="1"/>
  <c r="H45" i="1"/>
  <c r="H80" i="1"/>
  <c r="L95" i="4"/>
  <c r="K97" i="4"/>
  <c r="L97" i="4" s="1"/>
  <c r="C9" i="1"/>
  <c r="C8" i="1" s="1"/>
  <c r="H199" i="1"/>
  <c r="D8" i="1"/>
  <c r="G154" i="1"/>
  <c r="F74" i="1"/>
  <c r="F183" i="1" s="1"/>
  <c r="H150" i="1"/>
  <c r="G149" i="1"/>
  <c r="H86" i="1"/>
  <c r="H27" i="1"/>
  <c r="L86" i="4"/>
  <c r="H175" i="1"/>
  <c r="G174" i="1"/>
  <c r="H160" i="1"/>
  <c r="P40" i="5"/>
  <c r="H187" i="1"/>
  <c r="G186" i="1"/>
  <c r="H20" i="1"/>
  <c r="G75" i="1"/>
  <c r="H101" i="1"/>
  <c r="G100" i="1"/>
  <c r="H40" i="1"/>
  <c r="H68" i="1"/>
  <c r="G67" i="1"/>
  <c r="H44" i="1"/>
  <c r="L70" i="4"/>
  <c r="K122" i="2"/>
  <c r="L121" i="2"/>
  <c r="G122" i="2"/>
  <c r="G146" i="2" s="1"/>
  <c r="P42" i="5"/>
  <c r="H178" i="1"/>
  <c r="H54" i="1"/>
  <c r="G53" i="1"/>
  <c r="H23" i="1"/>
  <c r="H19" i="1"/>
  <c r="G18" i="1" l="1"/>
  <c r="H18" i="1" s="1"/>
  <c r="F9" i="1"/>
  <c r="F8" i="1" s="1"/>
  <c r="H53" i="1"/>
  <c r="G52" i="1"/>
  <c r="H75" i="1"/>
  <c r="H149" i="1"/>
  <c r="H67" i="1"/>
  <c r="H154" i="1"/>
  <c r="G99" i="1"/>
  <c r="H100" i="1"/>
  <c r="G185" i="1"/>
  <c r="H186" i="1"/>
  <c r="H174" i="1"/>
  <c r="L122" i="2"/>
  <c r="K146" i="2"/>
  <c r="L146" i="2" s="1"/>
  <c r="G10" i="1"/>
  <c r="E183" i="1"/>
  <c r="E9" i="1"/>
  <c r="E8" i="1" s="1"/>
  <c r="G184" i="1" l="1"/>
  <c r="H185" i="1"/>
  <c r="H52" i="1"/>
  <c r="H99" i="1"/>
  <c r="G89" i="1"/>
  <c r="H10" i="1"/>
  <c r="H184" i="1" l="1"/>
  <c r="H89" i="1"/>
  <c r="G74" i="1"/>
  <c r="H74" i="1" l="1"/>
  <c r="G183" i="1"/>
  <c r="G9" i="1"/>
  <c r="H183" i="1" l="1"/>
  <c r="G8" i="1"/>
  <c r="H9" i="1"/>
  <c r="H8" i="1" l="1"/>
</calcChain>
</file>

<file path=xl/sharedStrings.xml><?xml version="1.0" encoding="utf-8"?>
<sst xmlns="http://schemas.openxmlformats.org/spreadsheetml/2006/main" count="833" uniqueCount="755">
  <si>
    <t xml:space="preserve">Mapa I - Receitas por Classificação Económica                            </t>
  </si>
  <si>
    <t>Total Orçamento Inicial (OI)</t>
  </si>
  <si>
    <t>Total Orçamento 
Reprogramado (ORP)</t>
  </si>
  <si>
    <t>Execução (EXE)</t>
  </si>
  <si>
    <t>Taxa de Execução (EXE/ORP)</t>
  </si>
  <si>
    <t>Administração Direta</t>
  </si>
  <si>
    <t>Fundos e Serviços Autónomos</t>
  </si>
  <si>
    <t>Total Geral</t>
  </si>
  <si>
    <t>Clas.Econ.</t>
  </si>
  <si>
    <t>Designação</t>
  </si>
  <si>
    <t>TOTAL GERAL</t>
  </si>
  <si>
    <t>01 - Receitas</t>
  </si>
  <si>
    <t>01.01</t>
  </si>
  <si>
    <t>Impostos</t>
  </si>
  <si>
    <t>01.01.01</t>
  </si>
  <si>
    <t>Impostos sobre o rendimento (IUR)</t>
  </si>
  <si>
    <t>01.01.01.01</t>
  </si>
  <si>
    <t>Pessoas singulares</t>
  </si>
  <si>
    <t>01.01.01.02</t>
  </si>
  <si>
    <t>Pessoas colectivas</t>
  </si>
  <si>
    <t>01.01.02</t>
  </si>
  <si>
    <t>Outros impostos directos</t>
  </si>
  <si>
    <t>01.01.02.01</t>
  </si>
  <si>
    <t>Tributo Especial Unificado</t>
  </si>
  <si>
    <t>01.01.02.02</t>
  </si>
  <si>
    <t>Taxa de Incêndio</t>
  </si>
  <si>
    <t>01.01.04</t>
  </si>
  <si>
    <t>Impostos sobre bens e serviços</t>
  </si>
  <si>
    <t>01.01.04.01</t>
  </si>
  <si>
    <t>Sobre bens e serviços</t>
  </si>
  <si>
    <t>01.01.04.01.01</t>
  </si>
  <si>
    <t>Imposto sobre o valor acrescentado (IVA)</t>
  </si>
  <si>
    <t>DGA</t>
  </si>
  <si>
    <t>DGCI</t>
  </si>
  <si>
    <t>01.01.04.02</t>
  </si>
  <si>
    <t>Sobre o consumo</t>
  </si>
  <si>
    <t>01.01.04.02.01</t>
  </si>
  <si>
    <t>Imposto sobre consumos especiais</t>
  </si>
  <si>
    <t>01.01.04.02.02</t>
  </si>
  <si>
    <t>Taxa de tabaco</t>
  </si>
  <si>
    <t>01.01.04.03</t>
  </si>
  <si>
    <t>Impostos cobrados por outras entidades</t>
  </si>
  <si>
    <t>01.01.04.04</t>
  </si>
  <si>
    <t>Impostos diversos sobre serviços</t>
  </si>
  <si>
    <t>01.01.04.04.01</t>
  </si>
  <si>
    <t>Imposto de turismo</t>
  </si>
  <si>
    <t>01.01.04.04.02</t>
  </si>
  <si>
    <t>Contribuição Turistica</t>
  </si>
  <si>
    <t>01.01.04.04.09</t>
  </si>
  <si>
    <t>Outros diversos</t>
  </si>
  <si>
    <t>01.01.04.05</t>
  </si>
  <si>
    <t>Outros impostos</t>
  </si>
  <si>
    <t>01.01.04.05.01</t>
  </si>
  <si>
    <t>Imposto de circulação de veículos automóveis</t>
  </si>
  <si>
    <t>01.01.04.05.02</t>
  </si>
  <si>
    <t>Taxa ecológica</t>
  </si>
  <si>
    <t>01.01.04.05.03</t>
  </si>
  <si>
    <t>Taxa estatística aduaneira</t>
  </si>
  <si>
    <t>01.01.04.06</t>
  </si>
  <si>
    <t>Outros impostos diversos sobre bens e serviços</t>
  </si>
  <si>
    <t>01.01.05</t>
  </si>
  <si>
    <t>Imposto sobre transacções internacionais</t>
  </si>
  <si>
    <t>01.01.05.01</t>
  </si>
  <si>
    <t>Direitos de importação</t>
  </si>
  <si>
    <t>01.01.05.02</t>
  </si>
  <si>
    <t>Taxa comunitária CEDEAO</t>
  </si>
  <si>
    <t>01.01.05.04</t>
  </si>
  <si>
    <t>Serviços de importação – exportação</t>
  </si>
  <si>
    <t>01.01.06</t>
  </si>
  <si>
    <t>01.01.06.01.01</t>
  </si>
  <si>
    <t>Imposto de selo</t>
  </si>
  <si>
    <t>01.01.06.01.02</t>
  </si>
  <si>
    <t>Selo de verba</t>
  </si>
  <si>
    <t>01.01.06.01.04</t>
  </si>
  <si>
    <t>Outros</t>
  </si>
  <si>
    <t>01.01.06.02</t>
  </si>
  <si>
    <t>Imposto especial sobre jogos</t>
  </si>
  <si>
    <t>01.02</t>
  </si>
  <si>
    <t>Segurança Social</t>
  </si>
  <si>
    <t>01.02.01</t>
  </si>
  <si>
    <t>Contribuições para a segurança social</t>
  </si>
  <si>
    <t>01.02.01.01</t>
  </si>
  <si>
    <t>Taxa social única</t>
  </si>
  <si>
    <t>01.02.01.02</t>
  </si>
  <si>
    <t>Contribuições para a Caixa de Aposentações e Pensões</t>
  </si>
  <si>
    <t>01.02.01.03</t>
  </si>
  <si>
    <t>Contribuição para a previdência social</t>
  </si>
  <si>
    <t>01.02.01.04</t>
  </si>
  <si>
    <t>Contrapartidas financeiras de organismos da segurança social Estrangeiras</t>
  </si>
  <si>
    <t>01.02.01.09</t>
  </si>
  <si>
    <t>Outras contribuições</t>
  </si>
  <si>
    <t>01.03</t>
  </si>
  <si>
    <t xml:space="preserve">Transferências </t>
  </si>
  <si>
    <t>01.03.01</t>
  </si>
  <si>
    <t>De Governos estrangeiros</t>
  </si>
  <si>
    <t>01.03.01.01</t>
  </si>
  <si>
    <t>Correntes</t>
  </si>
  <si>
    <t>01.03.01.01.01</t>
  </si>
  <si>
    <t>Ajuda orçamental</t>
  </si>
  <si>
    <t>01.03.01.01.02</t>
  </si>
  <si>
    <t>Ajuda alimentar</t>
  </si>
  <si>
    <t>01.03.01.01.03</t>
  </si>
  <si>
    <t>Donativos directos</t>
  </si>
  <si>
    <t>01.03.01.01.09</t>
  </si>
  <si>
    <t>Outras</t>
  </si>
  <si>
    <t>01.03.01.02</t>
  </si>
  <si>
    <t>Capital</t>
  </si>
  <si>
    <t>01.03.01.02.01</t>
  </si>
  <si>
    <t>01.03.01.02.02</t>
  </si>
  <si>
    <t>01.03.01.02.03</t>
  </si>
  <si>
    <t>01.03.01.02.09</t>
  </si>
  <si>
    <t>01.03.02</t>
  </si>
  <si>
    <t>De Organizações internacionais</t>
  </si>
  <si>
    <t>01.03.02.01</t>
  </si>
  <si>
    <t>01.03.02.02</t>
  </si>
  <si>
    <t>01.03.03</t>
  </si>
  <si>
    <t>Das administrações públicas</t>
  </si>
  <si>
    <t>01.03.03.01</t>
  </si>
  <si>
    <t>01.03.03.01.01</t>
  </si>
  <si>
    <t>Administração Central</t>
  </si>
  <si>
    <t>01.03.03.01.02</t>
  </si>
  <si>
    <t>Administração Local</t>
  </si>
  <si>
    <t>01.03.03.01.03</t>
  </si>
  <si>
    <t>Transferencias Correntes De Fundos E Serviços Autónomos</t>
  </si>
  <si>
    <t>01.03.03.01.09</t>
  </si>
  <si>
    <t>01.03.03.02</t>
  </si>
  <si>
    <t>01.04</t>
  </si>
  <si>
    <t>Outras receitas</t>
  </si>
  <si>
    <t>01.04.01</t>
  </si>
  <si>
    <t xml:space="preserve">Rendimentos de propriedade </t>
  </si>
  <si>
    <t>01.04.01.01</t>
  </si>
  <si>
    <t>Juros</t>
  </si>
  <si>
    <t>01.04.01.02</t>
  </si>
  <si>
    <t>Dividendos</t>
  </si>
  <si>
    <t>01.04.01.03</t>
  </si>
  <si>
    <t>Dividendos de quase sociedades</t>
  </si>
  <si>
    <t>01.04.01.04</t>
  </si>
  <si>
    <t>Receitas provenientes de reservas técnicas</t>
  </si>
  <si>
    <t>01.04.01.05</t>
  </si>
  <si>
    <t>Rendas</t>
  </si>
  <si>
    <t>01.04.01.05.01</t>
  </si>
  <si>
    <t>De concessões aeroportuárias</t>
  </si>
  <si>
    <t>01.04.01.05.02</t>
  </si>
  <si>
    <t>De concessões portuárias</t>
  </si>
  <si>
    <t>01.04.01.05.03</t>
  </si>
  <si>
    <t>De outras concessões</t>
  </si>
  <si>
    <t>01.04.01.05.04</t>
  </si>
  <si>
    <t>De terrenos</t>
  </si>
  <si>
    <t>01.04.01.05.05</t>
  </si>
  <si>
    <t>De habitações</t>
  </si>
  <si>
    <t>01.04.01.05.06</t>
  </si>
  <si>
    <t>De edifícios</t>
  </si>
  <si>
    <t>01.04.01.05.07</t>
  </si>
  <si>
    <t>Outras rendas</t>
  </si>
  <si>
    <t>01.04.01.05.09</t>
  </si>
  <si>
    <t>Outros rendimentos de propriedade</t>
  </si>
  <si>
    <t>01.04.02</t>
  </si>
  <si>
    <t>Venda de bens e serviços</t>
  </si>
  <si>
    <t>01.04.02.01</t>
  </si>
  <si>
    <t>Venda de bens correntes</t>
  </si>
  <si>
    <t>01.04.02.01.01</t>
  </si>
  <si>
    <t>Mercadorias</t>
  </si>
  <si>
    <t>01.04.02.01.02</t>
  </si>
  <si>
    <t>Bens inutilizados</t>
  </si>
  <si>
    <t>01.04.02.01.03</t>
  </si>
  <si>
    <t>Publicações e impressos</t>
  </si>
  <si>
    <t>01.04.02.01.04</t>
  </si>
  <si>
    <t>Bens e resíduos e materiais recuperados</t>
  </si>
  <si>
    <t>01.04.02.01.05</t>
  </si>
  <si>
    <t>Embalagens e vasilhame</t>
  </si>
  <si>
    <t>01.04.02.01.06</t>
  </si>
  <si>
    <t>Venda de medicamentos</t>
  </si>
  <si>
    <t>01.04.02.01.07</t>
  </si>
  <si>
    <t>Venda de água</t>
  </si>
  <si>
    <t>01.04.02.01.09</t>
  </si>
  <si>
    <t>01.04.02.02</t>
  </si>
  <si>
    <t>Taxas de Prestação de Serviços</t>
  </si>
  <si>
    <t>01.04.02.02.01</t>
  </si>
  <si>
    <t>Prestação de serviços</t>
  </si>
  <si>
    <t>01.04.02.02.01.00.01</t>
  </si>
  <si>
    <t>Taxas de serviços de passaportes</t>
  </si>
  <si>
    <t>01.04.02.02.01.00.02</t>
  </si>
  <si>
    <t>Taxas de serviços agrícolas e pecuários</t>
  </si>
  <si>
    <t>01.04.02.02.01.00.03</t>
  </si>
  <si>
    <t>Taxas de serviços de sanidade</t>
  </si>
  <si>
    <t>01.04.02.02.01.00.04</t>
  </si>
  <si>
    <t>Taxas de serviços policiais</t>
  </si>
  <si>
    <t>01.04.02.02.01.00.05</t>
  </si>
  <si>
    <t>Taxas de serviços de viação</t>
  </si>
  <si>
    <t>01.04.02.02.01.00.06</t>
  </si>
  <si>
    <t>Taxa de serviço de manutenção rodoviária</t>
  </si>
  <si>
    <t>01.04.02.02.01.00.07</t>
  </si>
  <si>
    <t>Taxas de serviços de comércio</t>
  </si>
  <si>
    <t>01.04.02.02.01.00.08</t>
  </si>
  <si>
    <t>Taxas de exploração de água</t>
  </si>
  <si>
    <t>01.04.02.02.01.00.09</t>
  </si>
  <si>
    <t>Taxas de serviços de secretaria</t>
  </si>
  <si>
    <t>01.04.02.02.01.01.00</t>
  </si>
  <si>
    <t>Taxas de licenças de loteamento, de execução de obras de particulares, da utilização da via pública por motivos de obras e de utilização de edificios</t>
  </si>
  <si>
    <t>01.04.02.02.01.01.01</t>
  </si>
  <si>
    <t>Taxas de construção, manutenção ou reforço de infraestrutura urbanisticas e de saneamento</t>
  </si>
  <si>
    <t>01.04.02.02.01.01.02</t>
  </si>
  <si>
    <t>Taxas de ocupação do dominio público e aproveitamento dos bens utilização</t>
  </si>
  <si>
    <t>01.04.02.02.01.01.03</t>
  </si>
  <si>
    <t>Taxa de ocupação e utilização de locais reservados nos mercados e feiras</t>
  </si>
  <si>
    <t>01.04.02.02.01.01.04</t>
  </si>
  <si>
    <t>Taxa de aferição de pesos, medidas e aparelhos de medição</t>
  </si>
  <si>
    <t>01.04.02.02.01.01.05</t>
  </si>
  <si>
    <t>Taxa de estacionamento de veículos em parques ou outros locais a esse fim destinado</t>
  </si>
  <si>
    <t>01.04.02.02.01.01.06</t>
  </si>
  <si>
    <t>Taxa de licenciamento de sanitários das instalações</t>
  </si>
  <si>
    <t>01.04.02.02.01.02.05</t>
  </si>
  <si>
    <t>Taxa pela extracção de materiais inertes em explorações particulares a céu aberto</t>
  </si>
  <si>
    <t>01.04.02.02.01.04</t>
  </si>
  <si>
    <t>Taxa De Segurança Aeroportuária</t>
  </si>
  <si>
    <t>01.04.02.02.01.07</t>
  </si>
  <si>
    <t>Taxa Turistico</t>
  </si>
  <si>
    <t>01.04.02.02.01.01.07</t>
  </si>
  <si>
    <t>Taxa de serviços de publicidade com fins comerciais</t>
  </si>
  <si>
    <t>01.04.02.02.01.01.08</t>
  </si>
  <si>
    <t>Taxa de autorização de venda ambulante nas vias e recintos públicos</t>
  </si>
  <si>
    <t>01.04.02.02.01.01.09</t>
  </si>
  <si>
    <t>Taxa de serviço de enterramento, concessão de terrenos e uso de jazigos, de ossários e de outras instalações em cemiterio municipais</t>
  </si>
  <si>
    <t>01.04.02.02.01.02.00</t>
  </si>
  <si>
    <t>Taxa de registro e licenças de caes</t>
  </si>
  <si>
    <t>01.04.02.02.01.02.01</t>
  </si>
  <si>
    <t>Taxa pela utilização de matadouros e talhos municipais</t>
  </si>
  <si>
    <t>01.04.02.02.01.02.02</t>
  </si>
  <si>
    <t>Taxa pela utilização de quaisquer instalações destinadas ao conforto, comodidade ou recreio público</t>
  </si>
  <si>
    <t>01.04.02.02.01.02.03</t>
  </si>
  <si>
    <t>Taxa de comparticipação dos proprietários de solos urbanos nos custos da urbanização</t>
  </si>
  <si>
    <t>01.04.02.02.01.02.04</t>
  </si>
  <si>
    <t>Taxa pela comparticipação dos proprietários de imoveis em areas urbanizadas nos custos de conservação dos espaços públicos</t>
  </si>
  <si>
    <t>01.04.02.02.01.02.06</t>
  </si>
  <si>
    <t>Taxa pela concessão de licenças de obras no solo e subsolo do dominio público municipal</t>
  </si>
  <si>
    <t>01.04.02.02.01.02.07</t>
  </si>
  <si>
    <t>Taxa pela ocupação ou utilização do solo, subsolo e espaço aereo de dominio municipal</t>
  </si>
  <si>
    <t>01.04.02.02.01.02.08</t>
  </si>
  <si>
    <t>Taxa pelo aproveitamento dos bens de utilidade pública situados no solo, subsolo e espaço aereo do dominio municipal</t>
  </si>
  <si>
    <t>01.04.02.02.01.02.09</t>
  </si>
  <si>
    <t>Taxa pela instalação de antenas parabólicas</t>
  </si>
  <si>
    <t>01.04.02.02.01.03.00</t>
  </si>
  <si>
    <t>Taxa pela instalação de antenas de operadores de telecomunicação moveis</t>
  </si>
  <si>
    <t>01.04.02.02.01.03.01</t>
  </si>
  <si>
    <t>Taxa pela prestação de serviços ao público por unidades organicos, funcionarios ou agente</t>
  </si>
  <si>
    <t>01.04.02.02.01.03.02</t>
  </si>
  <si>
    <t>Taxa pela conservação e tratamento de esgotos</t>
  </si>
  <si>
    <t>01.04.02.02.01.03.03</t>
  </si>
  <si>
    <t>Taxa de serviço de licenciamento de alambiques</t>
  </si>
  <si>
    <t>01.04.02.02.01.03.04</t>
  </si>
  <si>
    <t>Taxa pela emissão de outras licenças não previstas nas rubricas anteriores</t>
  </si>
  <si>
    <t>01.04.02.02.01.08</t>
  </si>
  <si>
    <t>Taxa De Compensação Equitativa Pela Cópia Privada</t>
  </si>
  <si>
    <t>01.04.02.02.01.09.09</t>
  </si>
  <si>
    <t>Outras taxas diversas</t>
  </si>
  <si>
    <t>01.04.02.02.01.10</t>
  </si>
  <si>
    <t xml:space="preserve">Taxa De Segurança Maritima  </t>
  </si>
  <si>
    <t>01.04.02.02.01.12</t>
  </si>
  <si>
    <t>Taxa de Serviço de Título de Residência de Estrangeiro</t>
  </si>
  <si>
    <t>01.04.02.02.01.13</t>
  </si>
  <si>
    <t>Taxa de Vistoria de Abertura e Renovação</t>
  </si>
  <si>
    <t>01.04.02.02.01.14</t>
  </si>
  <si>
    <t>Declaração ou Emissão de  Títulos</t>
  </si>
  <si>
    <t>01.04.02.02.01.17</t>
  </si>
  <si>
    <t>Taxa de Licença de Uso e Porte de Armas</t>
  </si>
  <si>
    <t>01.04.02.02.02</t>
  </si>
  <si>
    <t>Emolumentos e custas</t>
  </si>
  <si>
    <t>01.04.02.02.02.01</t>
  </si>
  <si>
    <t>Emolumentos de portos e capitanias</t>
  </si>
  <si>
    <t>01.04.02.02.02.02</t>
  </si>
  <si>
    <t>Emolumentos judiciais</t>
  </si>
  <si>
    <t>01.04.02.02.02.03</t>
  </si>
  <si>
    <t>Emolumentos dos registos e notariado</t>
  </si>
  <si>
    <t>01.04.02.02.02.09</t>
  </si>
  <si>
    <t>Outros emolumentos e custas</t>
  </si>
  <si>
    <t>01.04.02.03</t>
  </si>
  <si>
    <t>Taxas de outros serviços</t>
  </si>
  <si>
    <t>01.04.02.03.01</t>
  </si>
  <si>
    <t>Serviços medico hospitalares</t>
  </si>
  <si>
    <t>01.04.02.03.02</t>
  </si>
  <si>
    <t>Serviços das oficinas do Estado</t>
  </si>
  <si>
    <t>01.04.02.03.03</t>
  </si>
  <si>
    <t>Serviços dos recursos agro-florestais</t>
  </si>
  <si>
    <t>01.04.02.03.09</t>
  </si>
  <si>
    <t>01.04.02.04</t>
  </si>
  <si>
    <t>Emolumentos pessoais</t>
  </si>
  <si>
    <t>01.04.02.04.01</t>
  </si>
  <si>
    <t>Serviços de portos e capitania</t>
  </si>
  <si>
    <t>01.04.02.04.02</t>
  </si>
  <si>
    <t>Serviços de justiça</t>
  </si>
  <si>
    <t>01.04.02.04.03</t>
  </si>
  <si>
    <t>Serviços dos registos e notariado</t>
  </si>
  <si>
    <t>01.04.02.04.04</t>
  </si>
  <si>
    <t>Serviços judiciais do contencioso aduaneiro</t>
  </si>
  <si>
    <t>01.04.02.04.05</t>
  </si>
  <si>
    <t>Custas judiciais</t>
  </si>
  <si>
    <t>01.04.02.04.06</t>
  </si>
  <si>
    <t>Serviços aduaneiros e guarda-fiscal</t>
  </si>
  <si>
    <t>01.04.02.04.07</t>
  </si>
  <si>
    <t>Serviços de administração financeira</t>
  </si>
  <si>
    <t>01.04.02.04.08</t>
  </si>
  <si>
    <t>Serviços de polícia e fronteiras</t>
  </si>
  <si>
    <t>01.04.02.04.09</t>
  </si>
  <si>
    <t>Serviços diversos</t>
  </si>
  <si>
    <t>01.04.03</t>
  </si>
  <si>
    <t>Multas e outras penalidades</t>
  </si>
  <si>
    <t>01.04.03.01</t>
  </si>
  <si>
    <t>Multas por infracções ao código da estrada</t>
  </si>
  <si>
    <t>01.04.03.02</t>
  </si>
  <si>
    <t>Multas por proibição de entrada de menores em locais de diversão nocturna</t>
  </si>
  <si>
    <t>01.04.03.03</t>
  </si>
  <si>
    <t>Multas aplicadas pelos tribunais nos processos fiscais e aduaneiros</t>
  </si>
  <si>
    <t>01.04.03.04</t>
  </si>
  <si>
    <t>Taxa de relaxe</t>
  </si>
  <si>
    <t>01.04.03.05</t>
  </si>
  <si>
    <t>Multas por infracções ao código de posturas municipais</t>
  </si>
  <si>
    <t>01.04.03.06</t>
  </si>
  <si>
    <t>Juros de mora</t>
  </si>
  <si>
    <t>01.04.03.07</t>
  </si>
  <si>
    <t>01.04.03.08</t>
  </si>
  <si>
    <t>Coimas</t>
  </si>
  <si>
    <t>01.04.03.09</t>
  </si>
  <si>
    <t>01.04.04</t>
  </si>
  <si>
    <t>Outras Transferências</t>
  </si>
  <si>
    <t>01.04.04.01</t>
  </si>
  <si>
    <t>01.04.04.02</t>
  </si>
  <si>
    <t>01.04.04.03</t>
  </si>
  <si>
    <t>Serviços Consulares</t>
  </si>
  <si>
    <t>01.04.05</t>
  </si>
  <si>
    <t>Outras receitas diversas e não especificadas</t>
  </si>
  <si>
    <t>01.04.05.01</t>
  </si>
  <si>
    <t>Receitas do totoloto nacional</t>
  </si>
  <si>
    <t>01.04.05.02</t>
  </si>
  <si>
    <t>Reposições não abatidas nos pagamentos</t>
  </si>
  <si>
    <t>01.04.05.03</t>
  </si>
  <si>
    <t>Devoluções</t>
  </si>
  <si>
    <t>01.04.05.09</t>
  </si>
  <si>
    <t>Outras receitas diversas não especificadas</t>
  </si>
  <si>
    <t>Ativos Não Financeiros</t>
  </si>
  <si>
    <t>03.01</t>
  </si>
  <si>
    <t>Activos Não Financeiros</t>
  </si>
  <si>
    <t>03.01.01</t>
  </si>
  <si>
    <t>Activos Fixos</t>
  </si>
  <si>
    <t>03.01.01.01.01.01.02</t>
  </si>
  <si>
    <t>Residências Civis - Vendas</t>
  </si>
  <si>
    <t>03.01.01.01.01.02.02</t>
  </si>
  <si>
    <t>Residências Militares - Vendas</t>
  </si>
  <si>
    <t>03.01.01.01.06.02</t>
  </si>
  <si>
    <t>Outras Construções - Vendas</t>
  </si>
  <si>
    <t>03.01.01.02.01.01.02</t>
  </si>
  <si>
    <t>Viaturas Ligeiras de Passageiros - Vendas</t>
  </si>
  <si>
    <t>03.01.01.02.01.06.02</t>
  </si>
  <si>
    <t>Motos e Motociclos - Vendas</t>
  </si>
  <si>
    <t>03.01.01.02.01.07.02</t>
  </si>
  <si>
    <t>Barcos - Vendas</t>
  </si>
  <si>
    <t>03.01.01.02.01.08.02</t>
  </si>
  <si>
    <t>Aviões - Vendas</t>
  </si>
  <si>
    <t>03.01.01.02.01.09.02</t>
  </si>
  <si>
    <t>Outros Materiais de Transporte - Vendas</t>
  </si>
  <si>
    <t>03.01.01.02.03.02</t>
  </si>
  <si>
    <t>Equipamento Administrativo - Vendas</t>
  </si>
  <si>
    <t>03.01.01.02.04.02</t>
  </si>
  <si>
    <t>Outra Maquinaria E Equipamento - Vendas</t>
  </si>
  <si>
    <t>03.01.02</t>
  </si>
  <si>
    <t xml:space="preserve">Existências </t>
  </si>
  <si>
    <t>03.01.02.02.04.02</t>
  </si>
  <si>
    <t>Mercadorias - Vendas</t>
  </si>
  <si>
    <t>03.01.03</t>
  </si>
  <si>
    <t>Valores</t>
  </si>
  <si>
    <t>03.01.03.02</t>
  </si>
  <si>
    <t>Valores - Vendas</t>
  </si>
  <si>
    <t>03.01.04</t>
  </si>
  <si>
    <t>Recursos naturais</t>
  </si>
  <si>
    <t>03.01.04.01.01.02</t>
  </si>
  <si>
    <t>Terrenos Do Domínio Público - Vendas</t>
  </si>
  <si>
    <t>03.01.04.01.02.02</t>
  </si>
  <si>
    <t>Terrenos Do Domínio Privado - Vendas</t>
  </si>
  <si>
    <t>03.01.04.04.01.02</t>
  </si>
  <si>
    <t>Propriedade Industrial E Outros Direito-Vendas</t>
  </si>
  <si>
    <t xml:space="preserve">Total Orçamento </t>
  </si>
  <si>
    <t>Transferências de Governos Estrangeiros</t>
  </si>
  <si>
    <t xml:space="preserve">Orçamento Inicial </t>
  </si>
  <si>
    <t>Orçamento Atual</t>
  </si>
  <si>
    <t>Execução</t>
  </si>
  <si>
    <t>Ajuda Orçamental entrada no Tesouro</t>
  </si>
  <si>
    <t>AJO_Portugal</t>
  </si>
  <si>
    <t>AJO_Luxemburgo</t>
  </si>
  <si>
    <t>AJO_ Portugal</t>
  </si>
  <si>
    <t xml:space="preserve">Ajuda alimentar entrado no Tesouro </t>
  </si>
  <si>
    <t xml:space="preserve">  Japão</t>
  </si>
  <si>
    <t>Luxemburgo</t>
  </si>
  <si>
    <t>Donativos Diretos</t>
  </si>
  <si>
    <t>GE_OOAS</t>
  </si>
  <si>
    <t>GE _Espanha</t>
  </si>
  <si>
    <t xml:space="preserve"> GE _Pnud</t>
  </si>
  <si>
    <t xml:space="preserve"> GE- Luxembrugo</t>
  </si>
  <si>
    <t xml:space="preserve"> GE- Nações Unidas</t>
  </si>
  <si>
    <t xml:space="preserve"> GE_ Portugal</t>
  </si>
  <si>
    <t xml:space="preserve"> GE_ Africa Ocidental</t>
  </si>
  <si>
    <t xml:space="preserve"> Receita - Donativos Directos</t>
  </si>
  <si>
    <t>Total</t>
  </si>
  <si>
    <t>TOTAL</t>
  </si>
  <si>
    <t>Mapa II - Despesas por Natureza do Programa segundo a Classificação Económica</t>
  </si>
  <si>
    <t>Orçamento Reprogramado (ORP)</t>
  </si>
  <si>
    <t>Programa de Investimento</t>
  </si>
  <si>
    <t>Programa Finalístico</t>
  </si>
  <si>
    <t>Programa de Gestão e Apoio Administrativo</t>
  </si>
  <si>
    <t>02.01-Despesas com pessoal</t>
  </si>
  <si>
    <t>02.01.01.01.01-Pessoal Dos Quadros Especiais</t>
  </si>
  <si>
    <t>02.01.01.01.02-Pessoal Do Quadro</t>
  </si>
  <si>
    <t>02.01.01.01.03-Pessoal Contratado</t>
  </si>
  <si>
    <t>02.01.01.01.04-Pessoal Em Regime De Avença</t>
  </si>
  <si>
    <t>02.01.01.01.09-Pessoal Em Qualquer Outra Situação</t>
  </si>
  <si>
    <t>02.01.01.02.01-Gratificações Permanentes</t>
  </si>
  <si>
    <t>02.01.01.02.02-Subsídios Permanentes</t>
  </si>
  <si>
    <t>02.01.01.02.03-Despesas De Representação</t>
  </si>
  <si>
    <t>02.01.01.02.04-Gratificações Eventuais</t>
  </si>
  <si>
    <t>02.01.01.02.05-Horas Extraordinárias</t>
  </si>
  <si>
    <t>02.01.01.02.06-Alimentação E Alojamento</t>
  </si>
  <si>
    <t>02.01.01.02.07-Formação</t>
  </si>
  <si>
    <t>02.01.01.02.08-Subsídio De Instalação</t>
  </si>
  <si>
    <t>02.01.01.02.09-Outros Suplementos E Abonos</t>
  </si>
  <si>
    <t>02.01.01.03.01-Aumentos Salariais</t>
  </si>
  <si>
    <t>02.01.01.03.02.01-Recrutamentos E Nomeações</t>
  </si>
  <si>
    <t>02.01.01.03.02.02-Recrutamentos E Nomeações Em Curso</t>
  </si>
  <si>
    <t>02.01.01.03.03-Progressões</t>
  </si>
  <si>
    <t>02.01.01.03.04-Reclassificações</t>
  </si>
  <si>
    <t>02.01.01.03.05-Reingressos</t>
  </si>
  <si>
    <t>02.01.01.03.06-Promoções</t>
  </si>
  <si>
    <t>02.01.02.01.01-Contribuições Para A Segurança Social</t>
  </si>
  <si>
    <t>02.01.02.01.02-Encargos Com A Saúde</t>
  </si>
  <si>
    <t>02.01.02.01.03-Abono De Família</t>
  </si>
  <si>
    <t>02.01.02.01.04-Seguros De Acidentes No Trabalho</t>
  </si>
  <si>
    <t>02.01.02.01.09-Encargos Diversos De Segurança Social</t>
  </si>
  <si>
    <t>02.01-Despesas com pessoal Total</t>
  </si>
  <si>
    <t>02.02-Aquisição de bens e serviços</t>
  </si>
  <si>
    <t>02.02.01.00.01-Matérias Primas E Subsidiárias</t>
  </si>
  <si>
    <t>02.02.01.00.02-Medicamentos</t>
  </si>
  <si>
    <t>02.02.01.00.03-Produtos Alimentares</t>
  </si>
  <si>
    <t>02.02.01.00.04-Roupa  Vestuário E Calçado</t>
  </si>
  <si>
    <t>02.02.01.00.05-Material De Escritório</t>
  </si>
  <si>
    <t>02.02.01.00.06-Material De Consumo Clínico</t>
  </si>
  <si>
    <t>02.02.01.00.07-Munições  Explosivos E Outro Mat Militar</t>
  </si>
  <si>
    <t>02.02.01.00.08-Material De Educação, Cultura E Recreio</t>
  </si>
  <si>
    <t>02.02.01.00.09-Material De Transporte - Peças</t>
  </si>
  <si>
    <t>02.02.01.01.00-Livros E Documentação Técnica</t>
  </si>
  <si>
    <t>02.02.01.01.01-Artigos Honoríficos E De Decoração</t>
  </si>
  <si>
    <t>02.02.01.01.02-Combustíveis E Lubrificantes</t>
  </si>
  <si>
    <t>02.02.01.01.03-Material De Limpeza, Higiene E Conforto</t>
  </si>
  <si>
    <t>02.02.01.01.04-Material De Conservação E Reparação</t>
  </si>
  <si>
    <t>02.02.01.01.05-Publicidade Dos Atos E Decisões Administrativas</t>
  </si>
  <si>
    <t>02.02.01.01.07-Materiais De Publicidade E Propaganda</t>
  </si>
  <si>
    <t>02.02.01.09.09-Outros Bens</t>
  </si>
  <si>
    <t>02.02.02.00.01-Rendas E Alugueres</t>
  </si>
  <si>
    <t>02.02.02.00.02-Conservação E Reparação De Bens</t>
  </si>
  <si>
    <t>02.02.02.00.03-Comunicações</t>
  </si>
  <si>
    <t>02.02.02.00.04-Transportes</t>
  </si>
  <si>
    <t>02.02.02.00.05-Água</t>
  </si>
  <si>
    <t>02.02.02.00.06-Energia Elétrica</t>
  </si>
  <si>
    <t>02.02.02.00.07-Publicidade E Propaganda</t>
  </si>
  <si>
    <t>02.02.02.00.08-Representação Dos Serviços</t>
  </si>
  <si>
    <t>02.02.02.00.09-Deslocação E Estadas</t>
  </si>
  <si>
    <t>02.02.02.01.00-Vigilância E Segurança</t>
  </si>
  <si>
    <t>02.02.02.01.01-Limpeza  Higiene E Conforto</t>
  </si>
  <si>
    <t>02.02.02.01.02-Honorários</t>
  </si>
  <si>
    <t>02.02.02.01.03.01-Assistência Técnica - Residentes</t>
  </si>
  <si>
    <t>02.02.02.01.03.02-Assistência Técnica - Não Residentes</t>
  </si>
  <si>
    <t>02.02.02.01.04-Outros Encargos Da Dívida</t>
  </si>
  <si>
    <t>02.02.02.01.05-Comissões E Serviços Financeiros</t>
  </si>
  <si>
    <t>02.02.02.09.01-Formação</t>
  </si>
  <si>
    <t>02.02.02.09.02-Seminários, Exposições E Similares</t>
  </si>
  <si>
    <t>02.02.02.09.09-Outros Serviços</t>
  </si>
  <si>
    <t>02.02-Aquisição de bens e serviços Total</t>
  </si>
  <si>
    <t>02.04-Juros e outros encargos</t>
  </si>
  <si>
    <t>02.04.01-Juros da dívida externa</t>
  </si>
  <si>
    <t>02.04.02-Juros Da Dívida Interna</t>
  </si>
  <si>
    <t>02.04.03-Outros encargos</t>
  </si>
  <si>
    <t>02.04-Juros e outros encargos Total</t>
  </si>
  <si>
    <t>02.05-Subsidíos</t>
  </si>
  <si>
    <t>02.05.01.01-Subsidíos Empresas Públicas Não Financeiras</t>
  </si>
  <si>
    <t>02.05.02.01-Subsidíos A Empresas Privadas Não Financeiras</t>
  </si>
  <si>
    <t>02.05.02.02-Subsidíos A Empresas Privadas Financeiras</t>
  </si>
  <si>
    <t>02.05-Subsidíos Total</t>
  </si>
  <si>
    <t>02.06-Transferências</t>
  </si>
  <si>
    <t>02.06.01.01-Transferências Correntes</t>
  </si>
  <si>
    <t>02.06.01.09.01-Outros Transferências Correntes</t>
  </si>
  <si>
    <t>02.06.01.09.03-Id Outros Transferências</t>
  </si>
  <si>
    <t>02.06.02.01.01-Quotas A Organismos Internacionais Correntes</t>
  </si>
  <si>
    <t>02.06.02.01.09-Outros Organismos Internacionais - Correntes</t>
  </si>
  <si>
    <t>02.06.02.02.09-Outros A Organismos Internacionais Capital</t>
  </si>
  <si>
    <t>02.06.03.01.01-Fundos E Serviços Autónomos Corrente</t>
  </si>
  <si>
    <t>02.06.03.01.02-Municipios Corrente</t>
  </si>
  <si>
    <t>02.06.03.01.03-Embaixadas E Serviços Consulares Corrente</t>
  </si>
  <si>
    <t>02.06.03.01.09-Outras Transferências Administrações Públicas Corr</t>
  </si>
  <si>
    <t>02.06.03.02.01-Fundos E Serviços Autónomos Capital</t>
  </si>
  <si>
    <t>02.06.03.02.02-Municípios Capital</t>
  </si>
  <si>
    <t>02.06.03.02.09-Outras Transferencias A Administração Pública De Capital</t>
  </si>
  <si>
    <t>02.06.09.02.09-Outras Transferencias</t>
  </si>
  <si>
    <t>02.06-Transferências Total</t>
  </si>
  <si>
    <t>02.07-Benefícios Sociais</t>
  </si>
  <si>
    <t>02.07.01.01.01-Pensões de aposentação</t>
  </si>
  <si>
    <t>02.07.01.01.02-Pensões de sobrevivência</t>
  </si>
  <si>
    <t>02.07.01.01.03-Pensões do regime não contributivo</t>
  </si>
  <si>
    <t>02.07.01.01.04-Pensões de reserva</t>
  </si>
  <si>
    <t>02.07.01.01.05-Pensões de ex-Presidentes</t>
  </si>
  <si>
    <t>02.07.01.01.08-Pensões De Invalidez</t>
  </si>
  <si>
    <t>02.07.01.01.09-Pensões De Velhice</t>
  </si>
  <si>
    <t>02.07.01.02-Benefícios sociais em espécie</t>
  </si>
  <si>
    <t>02.07.02.01.03-Evacuação De Doentes</t>
  </si>
  <si>
    <t>02.07.02.01.09-Outros Benefícios Sociais Em Numerário</t>
  </si>
  <si>
    <t>02.07.02.02-Benefícios Sociais Em Espécie</t>
  </si>
  <si>
    <t>02.07-Benefícios Sociais Total</t>
  </si>
  <si>
    <t>02.08-Outras Despesas</t>
  </si>
  <si>
    <t>02.08.01-Seguros</t>
  </si>
  <si>
    <t>02.08.02.01.01-Transferências A Instituições Sem Fins Lucrativos</t>
  </si>
  <si>
    <t>02.08.02.01.02-Bolsas De Estudo E Outros Benefícios Educacionais</t>
  </si>
  <si>
    <t>02.08.02.01.08-Outras Despesas Diversas Provisionais</t>
  </si>
  <si>
    <t>02.08.02.01.09-Id Outras Correntes</t>
  </si>
  <si>
    <t>02.08.02.02.04-Transferências De Capital  Para As Famílias</t>
  </si>
  <si>
    <t>02.08.02.02.05-Bonificação De Juros</t>
  </si>
  <si>
    <t>02.08.02.02.09-Id Outras Capital</t>
  </si>
  <si>
    <t>02.08.03-Partidos Políticos</t>
  </si>
  <si>
    <t>02.08.04-Organizações Não Governamentais</t>
  </si>
  <si>
    <t>02.08.05.01-Restituições Iur</t>
  </si>
  <si>
    <t>02.08.05.02-Restituições Iva</t>
  </si>
  <si>
    <t>02.08.05.99-Outras Restituições</t>
  </si>
  <si>
    <t>02.08.06-Indemnizações</t>
  </si>
  <si>
    <t>02.08.07-Outras Despesas Residual</t>
  </si>
  <si>
    <t>02.08.08-Dotação Provisional</t>
  </si>
  <si>
    <t>02.08-Outras Despesas Total</t>
  </si>
  <si>
    <t>02-Despesas Total</t>
  </si>
  <si>
    <t>03.01-Activos Não Financeiros</t>
  </si>
  <si>
    <t>03.01.01.01.01.01.01-Residências Civis - Aquisições</t>
  </si>
  <si>
    <t>03.01.01.01.02.01-Edifícios Não Residenciais - Aquisições</t>
  </si>
  <si>
    <t>03.01.01.01.03.01-Edifícios Para Escritórios - Aquisições</t>
  </si>
  <si>
    <t>03.01.01.01.04.01-Edifícios Para Ensino - Aquisições</t>
  </si>
  <si>
    <t>03.01.01.01.06.01-Outras Construções - Aquisições</t>
  </si>
  <si>
    <t>03.01.01.02.01.01.01-Viaturas Ligeiras De Passageiros - Aquisições</t>
  </si>
  <si>
    <t>03.01.01.02.01.02.01-Viaturas Mistas - Aquisições</t>
  </si>
  <si>
    <t>03.01.01.02.01.03.01-Viaturas De Carga - Aquisições</t>
  </si>
  <si>
    <t>03.01.01.02.01.04.01-Pesados De Passageiros - Aquisições</t>
  </si>
  <si>
    <t>03.01.01.02.01.06.01-Motos E Motociclos - Aquisições</t>
  </si>
  <si>
    <t>03.01.01.02.01.07.01-Barcos - Aquisições</t>
  </si>
  <si>
    <t>03.01.01.02.01.09.01-Outros Materiais De Transporte- Aquisição</t>
  </si>
  <si>
    <t>03.01.01.02.02.01-Ferramentas E Utensílios - Aquisições</t>
  </si>
  <si>
    <t>03.01.01.02.03.01-Equipamento Administrativo - Aquisições</t>
  </si>
  <si>
    <t>03.01.01.02.04.01-Outra Maquinaria E Equipamento - Aquisições</t>
  </si>
  <si>
    <t>03.01.01.03.01.01-Animais E Plantações - Aquisições</t>
  </si>
  <si>
    <t>03.01.01.03.02.01-Activos Fixos Intangíveis - Aquisições</t>
  </si>
  <si>
    <t>03.01.01.03.09.01-Id Outros Activos Fixos - Aquisições</t>
  </si>
  <si>
    <t>03.01.02.02.04.01-Mercadorias - Aquisições</t>
  </si>
  <si>
    <t>03.01.04.01.02.01-Terrenos Do Domínio Privado - Aquisições</t>
  </si>
  <si>
    <t>03.01.04.04.01.01-Propriedade Industrial E Outros Direito-Aquisições</t>
  </si>
  <si>
    <t>03.01.04.04.02.01-Aplicações Informáticas - Aquisições</t>
  </si>
  <si>
    <t>03.01-Activos Não Financeiros Total</t>
  </si>
  <si>
    <t>Mapa III - Despesas por Natureza do Programa segundo a Classificação Orgânica</t>
  </si>
  <si>
    <t>Presidência Da República</t>
  </si>
  <si>
    <t>OSOB - Assembleia Nacional</t>
  </si>
  <si>
    <t>01.01.03</t>
  </si>
  <si>
    <t>Osob - Tribunal Constitucional</t>
  </si>
  <si>
    <t>OSOB - Supremo Tribunal De Justiça</t>
  </si>
  <si>
    <t>OSOB - Procuradoria Geral Da Répública</t>
  </si>
  <si>
    <t>OSOB - Tribunal De Contas</t>
  </si>
  <si>
    <t>01.01.07</t>
  </si>
  <si>
    <t>OSOB - Conselho Superior Da Magistratura Judicial</t>
  </si>
  <si>
    <t>01.01.08</t>
  </si>
  <si>
    <t>Osob - Conselho Superior Do Ministerio Publico</t>
  </si>
  <si>
    <t xml:space="preserve">CHGOV - Gabinete Do Primeiro Ministro </t>
  </si>
  <si>
    <t>01.02.02</t>
  </si>
  <si>
    <t>CHGOV - Gabinete Do Vice Primeiro Ministro</t>
  </si>
  <si>
    <t>01.02.04</t>
  </si>
  <si>
    <t xml:space="preserve">CHGOV - Ministro Dos Assuntos Parlamentares e da  Presidencia Conselho Ministro   </t>
  </si>
  <si>
    <t>01.02.07</t>
  </si>
  <si>
    <t>CHGOV - Ministro Adjunto do Primeiro-Ministro para a Juventude e Desporto</t>
  </si>
  <si>
    <t>GOV - Ministério Das Finanças e do Fomento Empresarial</t>
  </si>
  <si>
    <t>GOV -  Ministerio Da Economia Digital</t>
  </si>
  <si>
    <t>GOV - Ministerio Da Familia, Inclusao e Desenvolvimento Social</t>
  </si>
  <si>
    <t>01.03.04</t>
  </si>
  <si>
    <t>GOV - Ministério Da Defesa Nacional</t>
  </si>
  <si>
    <t>01.03.05</t>
  </si>
  <si>
    <t>GOV - Ministério Da Coesão Territorial</t>
  </si>
  <si>
    <t>01.03.06</t>
  </si>
  <si>
    <t>GOV - Ministério Dos Negocios Estrangeiros, Cooperação e Integração Regional</t>
  </si>
  <si>
    <t>01.03.07</t>
  </si>
  <si>
    <t xml:space="preserve">GOV - Ministerio Das Comunidades </t>
  </si>
  <si>
    <t>01.03.08</t>
  </si>
  <si>
    <t>GOV - Ministério Da Administração Interna</t>
  </si>
  <si>
    <t>01.03.09</t>
  </si>
  <si>
    <t xml:space="preserve">GOV - Ministério Da Justiça </t>
  </si>
  <si>
    <t>01.03.10</t>
  </si>
  <si>
    <t>GOV - Ministerio Da Modernização Do Estado E Da Administração Publica</t>
  </si>
  <si>
    <t>01.03.11</t>
  </si>
  <si>
    <t xml:space="preserve">GOV - Ministério Da Educação </t>
  </si>
  <si>
    <t>01.03.12</t>
  </si>
  <si>
    <t xml:space="preserve">GOV - Ministério Da Saúde </t>
  </si>
  <si>
    <t>01.03.13</t>
  </si>
  <si>
    <t>GOV - Ministerio Da Cultura e das Industrias Criativas</t>
  </si>
  <si>
    <t>01.03.14</t>
  </si>
  <si>
    <t>GOV - Ministerio Do Turismo E Transportes</t>
  </si>
  <si>
    <t>01.03.15</t>
  </si>
  <si>
    <t>Gov - Ministerio Do Mar</t>
  </si>
  <si>
    <t>01.03.16</t>
  </si>
  <si>
    <t>GOV - Ministério Da Agricultura e Ambiente</t>
  </si>
  <si>
    <t>01.03.17</t>
  </si>
  <si>
    <t>GOV - Ministério Da Industria, Comércio E Energia</t>
  </si>
  <si>
    <t>01.03.18</t>
  </si>
  <si>
    <t>GOV - Ministério Das Infraestruturas, do Ordenamento do Territorio e Habitação</t>
  </si>
  <si>
    <t>01.03.19</t>
  </si>
  <si>
    <t>GOV - Comissão De Recenseamento Eleitoral</t>
  </si>
  <si>
    <t>Mapa IV - Despesas por Natureza do Programa segundo a Classificação Funcional</t>
  </si>
  <si>
    <t>07.00.01 - Serviços Públicos Gerais</t>
  </si>
  <si>
    <t>07.00.01.01.01 - Órgãos Executivos E Legislativos</t>
  </si>
  <si>
    <t>07.00.01.01.02 - Administração Financeira E Fiscal</t>
  </si>
  <si>
    <t>07.00.01.01.03 - Negócios Estrangeiros</t>
  </si>
  <si>
    <t>07.00.01.03.01 - Administração de pessoal</t>
  </si>
  <si>
    <t>07.00.01.03.02 - Planeamento global e estatística</t>
  </si>
  <si>
    <t>07.00.01.03.03 - Outros serviços gerais</t>
  </si>
  <si>
    <t>07.00.01.05.00 - ID - serviços públicos gerais</t>
  </si>
  <si>
    <t>07.00.01.06 - Serviços Públicos Gerais não especificados</t>
  </si>
  <si>
    <t>07.00.01.06.00 - Não especificados</t>
  </si>
  <si>
    <t>07.00.01.07.00 - Transacções da dívida pública</t>
  </si>
  <si>
    <t>07.00.01.08.00 - Transferências interinstitucionais</t>
  </si>
  <si>
    <t>07.00.01 - Serviços Públicos Gerais Total</t>
  </si>
  <si>
    <t>07.00.02 - Defesa</t>
  </si>
  <si>
    <t>07.00.02.01.00 - Defesa militar</t>
  </si>
  <si>
    <t>07.00.02.02.00 - Defesa civil</t>
  </si>
  <si>
    <t>07.00.02.05.00 - Defesa- outros não especificados</t>
  </si>
  <si>
    <t>07.00.02 - Defesa Total</t>
  </si>
  <si>
    <t>07.00.03 - Segurança e ordem pública</t>
  </si>
  <si>
    <t>07.00.03.01.00 - Serviços policiais</t>
  </si>
  <si>
    <t>07.00.03.03.00 - Tribunais</t>
  </si>
  <si>
    <t>07.00.03.04.00 - Prisões</t>
  </si>
  <si>
    <t>07.00.03.05.00 - ID - segurança e ordem pública</t>
  </si>
  <si>
    <t>07.00.03.06.00 - Não especificados</t>
  </si>
  <si>
    <t>07.00.03 - Segurança e ordem pública Total</t>
  </si>
  <si>
    <t>07.00.04 - Assuntos económicos</t>
  </si>
  <si>
    <t>07.00.04.01.01 - Economia em geral e comércio</t>
  </si>
  <si>
    <t>07.00.04.01.02 - Assuntos laborais e de emprego</t>
  </si>
  <si>
    <t>07.00.04.02.01 - Agricultura</t>
  </si>
  <si>
    <t>07.00.04.02.02 - Silvicultura</t>
  </si>
  <si>
    <t>07.00.04.02.04 - Pesca</t>
  </si>
  <si>
    <t>07.00.04.02.05 - Pecuária</t>
  </si>
  <si>
    <t>07.00.04.03.05 - Electricidade</t>
  </si>
  <si>
    <t>07.00.04.03.06 - Energia não eléctrica</t>
  </si>
  <si>
    <t>07.00.04.04.02 - Indústria</t>
  </si>
  <si>
    <t>07.00.04.04.03 - Construção</t>
  </si>
  <si>
    <t>07.00.04.05.01 - Rede rodoviária</t>
  </si>
  <si>
    <t>07.00.04.05.02 - Marítimo</t>
  </si>
  <si>
    <t>07.00.04.05.04 - Transportes aéreos</t>
  </si>
  <si>
    <t>07.00.04.05.05 - Transporte por condutas e outros</t>
  </si>
  <si>
    <t>07.00.04.06.00 - Comunicações</t>
  </si>
  <si>
    <t>07.00.04.07.03 - Turismo</t>
  </si>
  <si>
    <t>07.00.04.08.01 - ID - economia, comércio e laborais</t>
  </si>
  <si>
    <t>07.00.04.08.02 - I&amp;D - agricultura  silvicultura  caça e pesca</t>
  </si>
  <si>
    <t>07.00.04.09.00 - Assuntos económicos não especificados</t>
  </si>
  <si>
    <t>07.00.04 - Assuntos económicos Total</t>
  </si>
  <si>
    <t>07.00.05 - Protecção ambiental</t>
  </si>
  <si>
    <t>07.00.05.01.00 - Gestão de resíduos e substâncias perigosas</t>
  </si>
  <si>
    <t>07.00.05.02.00 - Gestão de esgotos e águas</t>
  </si>
  <si>
    <t>07.00.05.04.00 - Protecção da biodiversidade e paisagem</t>
  </si>
  <si>
    <t>07.00.05.05.00 - ID - protecção ambiental</t>
  </si>
  <si>
    <t>07.00.05.06 - Outros não especificados</t>
  </si>
  <si>
    <t>07.00.05.06.00 - Protecção ambiemtal outros não especificados</t>
  </si>
  <si>
    <t>07.00.05 - Protecção ambiental Total</t>
  </si>
  <si>
    <t>07.00.06 - Habitação e desenvolvimento urbanístico</t>
  </si>
  <si>
    <t>07.00.06.01.00 - Desenvolvimento habitacional</t>
  </si>
  <si>
    <t>07.00.06.02.00 - Desenvolvimento urbanístico</t>
  </si>
  <si>
    <t>07.00.06.03.00 - Abastecimento de água</t>
  </si>
  <si>
    <t>07.00.06.05.00 - ID - habitação e desenvolvimento urbanístico</t>
  </si>
  <si>
    <t>07.00.06.06.00 - Hab. E desenvolvimento - não especeficados</t>
  </si>
  <si>
    <t>07.00.06 - Habitação e desenvolvimento urbanístico Total</t>
  </si>
  <si>
    <t>07.00.07 - Saúde</t>
  </si>
  <si>
    <t>07.00.07.01.01 - Produtos farmacêuticos</t>
  </si>
  <si>
    <t>07.00.07.02.02 - Serviços de medicina geral</t>
  </si>
  <si>
    <t>07.00.07.02.03 - Serviços de odontologia</t>
  </si>
  <si>
    <t>07.00.07.03.01 - Serviços hospitalares gerais</t>
  </si>
  <si>
    <t>07.00.07.03.02 - Serviços hospitalares especializados</t>
  </si>
  <si>
    <t>07.00.07.03.03 - Serviços de centro de saúde e maternidade</t>
  </si>
  <si>
    <t>07.00.07.04.00 - Serviços de saúde pública</t>
  </si>
  <si>
    <t>07.00.07.05.00 - I&amp;D - saúde</t>
  </si>
  <si>
    <t>07.00.07.06.00 - Serviços ambulatórios não especificados</t>
  </si>
  <si>
    <t>07.00.07 - Saúde Total</t>
  </si>
  <si>
    <t>07.00.08 - Serviços culturais  recreativos e religiosos</t>
  </si>
  <si>
    <t>07.00.08.01 - Serviços recreativos e desporto</t>
  </si>
  <si>
    <t>07.00.08.01.00 - Serviços recreativos e desporto</t>
  </si>
  <si>
    <t>07.00.08.02.00 - Serviços culturais</t>
  </si>
  <si>
    <t>07.00.08.05.00 - ID - serviços culturais, recreativos e religiosos</t>
  </si>
  <si>
    <t>07.00.08.06.00 - Serviços culturais  recreativos e religiosos não especificados</t>
  </si>
  <si>
    <t>07.00.08 - Serviços culturais  recreativos e religiosos Total</t>
  </si>
  <si>
    <t>07.00.09 - Educação</t>
  </si>
  <si>
    <t>07.00.09.01.01 - Pré-primário</t>
  </si>
  <si>
    <t>07.00.09.01.02 - Ensino primário</t>
  </si>
  <si>
    <t>07.00.09.02.03 - Id Ensino Secundário</t>
  </si>
  <si>
    <t>07.00.09.04.01 - Licenciatura</t>
  </si>
  <si>
    <t>07.00.09.04.02 - Outros graus académicos</t>
  </si>
  <si>
    <t>07.00.09.05.00 - Ensino não especificado</t>
  </si>
  <si>
    <t>07.00.09.06.00 - Serviços auxiliares á educação</t>
  </si>
  <si>
    <t>07.00.09.07.00 - ID - educação</t>
  </si>
  <si>
    <t>07.00.09.08.00 - Outros não especificados-educação</t>
  </si>
  <si>
    <t>07.00.09 - Educação Total</t>
  </si>
  <si>
    <t>07.00.10 - Protecção social</t>
  </si>
  <si>
    <t>07.00.10.01.02 - Incapacidade</t>
  </si>
  <si>
    <t>07.00.10.02.00 - Idosos</t>
  </si>
  <si>
    <t>07.00.10.03.00 - Sobrevivência</t>
  </si>
  <si>
    <t>07.00.10.04.00 - Família e crianças</t>
  </si>
  <si>
    <t>07.00.10.06.00 - Habitação</t>
  </si>
  <si>
    <t>07.00.10.07.00 - Exclusão social</t>
  </si>
  <si>
    <t>07.00.10.08.00 - ID Protecção Social</t>
  </si>
  <si>
    <t>07.00.10.09.00 - Proteção Social Não Especificado</t>
  </si>
  <si>
    <t>07.00.10 - Protecção social Total</t>
  </si>
  <si>
    <t>Mapa VII - Despesa por Programa e Tipo de Financiamento</t>
  </si>
  <si>
    <t>Tesouro</t>
  </si>
  <si>
    <t>OFN</t>
  </si>
  <si>
    <t>FCP AAL</t>
  </si>
  <si>
    <t>Donativo</t>
  </si>
  <si>
    <t>Empréstimos</t>
  </si>
  <si>
    <t xml:space="preserve">PILAR </t>
  </si>
  <si>
    <t>PROGRAMAS</t>
  </si>
  <si>
    <t>Ambiente</t>
  </si>
  <si>
    <t>AÇÃO CLIMÁTICA E RESILIÊNCIA</t>
  </si>
  <si>
    <t>ÁGUA E SANEAMENTO</t>
  </si>
  <si>
    <t>AMBIENTE, BIODIVERSIDADE E GEODIVERSIDADE</t>
  </si>
  <si>
    <t>AMBIENTE Total</t>
  </si>
  <si>
    <t>Economia</t>
  </si>
  <si>
    <t>CABO VERDE PLATAFORMA AÉREA</t>
  </si>
  <si>
    <t>CABO VERDE PLATAFORMA DA INDÚSTRIA E DO COMÉRCIO</t>
  </si>
  <si>
    <t>CABO VERDE PLATAFORMA DIGITAL E DA INOVAÇÃO</t>
  </si>
  <si>
    <t>CABO VERDE PLATAFORMA DO DESPORTO</t>
  </si>
  <si>
    <t>CABO VERDE PLATAFORMA DO TURISMO</t>
  </si>
  <si>
    <t>CABO VERDE PLATAFORMA FINANCEIRA</t>
  </si>
  <si>
    <t>CABO VERDE PLATAFORMA MARÍTIMA</t>
  </si>
  <si>
    <t>DESENVOLVIMENTO DA CULTURA E DAS INDÚSTRIAS CRIATIVAS</t>
  </si>
  <si>
    <t>DESENVOLVIMENTO EMPRESARIAL</t>
  </si>
  <si>
    <t>INFRAESTRUTURAS MODERNAS E SEGURAS</t>
  </si>
  <si>
    <t>PROGRAMA NACIONAL DA CIÊNCIA</t>
  </si>
  <si>
    <t>PROGRAMA NACIONAL PARA A SUSTENTABILIDADE ENERGÉTICA</t>
  </si>
  <si>
    <t>PROGRAMA SISTEMA DE INFORMAÇÃO PARA O DESENVOLVIMENTO SUSTENTÁVEL</t>
  </si>
  <si>
    <t>TRANSFORMAÇÃO DA AGRICULTURA</t>
  </si>
  <si>
    <t>Economia Total</t>
  </si>
  <si>
    <t>Estado social</t>
  </si>
  <si>
    <t>DESENVOLVIMENTO DO CAPITAL HUMANO</t>
  </si>
  <si>
    <t>DESENVOLVIMENTO INTEGRADO DE SAUDE</t>
  </si>
  <si>
    <t>GESTAO E ADMINISTRACAO GERAL</t>
  </si>
  <si>
    <t>HABITAÇÃO, DESENVOLVIMENTO URBANO E GESTÃO DO TERRITÓRIO</t>
  </si>
  <si>
    <t>PROMOCAO DA IGUALDADE E EQUIDADE DO GENERO</t>
  </si>
  <si>
    <t>PROTEÇÃO SOCIAL</t>
  </si>
  <si>
    <t>Estado social Total</t>
  </si>
  <si>
    <t>Soberania</t>
  </si>
  <si>
    <t>DIÁSPORA CABO-VERDIANA-UMA CENTRALIDADE</t>
  </si>
  <si>
    <t>DIPLOMACIA CABO-VERDIANA NOVO PARADIGMA</t>
  </si>
  <si>
    <t>GOVERNANÇA E DEMOCRACIA</t>
  </si>
  <si>
    <t>JUSTIÇA E PAZ SOCIAL</t>
  </si>
  <si>
    <t>MODERNIZAÇÃO DO ESTADO E DA ADMINISTRAÇÃO PÚBLICA</t>
  </si>
  <si>
    <t>REFORÇO DA SEGURANÇA NACIONAL</t>
  </si>
  <si>
    <t>Sobernia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</si>
</sst>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9"/>
      <color rgb="FF0000FF"/>
      <name val="Source Sans"/>
    </font>
    <font>
      <b/>
      <sz val="10"/>
      <color theme="1"/>
      <name val="Calibri"/>
      <family val="2"/>
      <scheme val="minor"/>
    </font>
    <font>
      <b/>
      <sz val="9"/>
      <color rgb="FFFFFFFF"/>
      <name val="SOURCE SANS"/>
    </font>
    <font>
      <b/>
      <sz val="9"/>
      <color theme="0"/>
      <name val="SOURCE SANS"/>
    </font>
    <font>
      <b/>
      <i/>
      <sz val="9"/>
      <name val="SOURCE SANS"/>
    </font>
    <font>
      <b/>
      <sz val="9"/>
      <name val="SOURCE SANS"/>
    </font>
    <font>
      <sz val="9"/>
      <name val="SOURCE SANS"/>
    </font>
    <font>
      <sz val="10"/>
      <name val="Arial"/>
      <family val="2"/>
    </font>
    <font>
      <sz val="9"/>
      <color theme="1"/>
      <name val="SOURCE SANS"/>
    </font>
    <font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9"/>
      <color theme="0"/>
      <name val="SOURCE SANS"/>
    </font>
    <font>
      <sz val="9"/>
      <color rgb="FF0F243E"/>
      <name val="SOURCE SANS"/>
    </font>
    <font>
      <b/>
      <sz val="9"/>
      <color theme="1"/>
      <name val="SOURCE SANS"/>
    </font>
    <font>
      <b/>
      <sz val="9"/>
      <color rgb="FF0000FF"/>
      <name val="Souce sans"/>
    </font>
    <font>
      <b/>
      <sz val="9"/>
      <color rgb="FFFFFFFF"/>
      <name val="Souce sans"/>
    </font>
    <font>
      <sz val="9"/>
      <color rgb="FF244062"/>
      <name val="Souce sans"/>
    </font>
    <font>
      <b/>
      <sz val="9"/>
      <name val="Souce sans"/>
    </font>
    <font>
      <sz val="9"/>
      <name val="Souce sans"/>
    </font>
    <font>
      <sz val="9"/>
      <color theme="1"/>
      <name val="Souce sans"/>
    </font>
    <font>
      <b/>
      <sz val="9"/>
      <color theme="0"/>
      <name val="Souce sans"/>
    </font>
    <font>
      <b/>
      <sz val="9"/>
      <color rgb="FF244062"/>
      <name val="Souce sans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8" tint="-0.24961088900418105"/>
        <bgColor indexed="64"/>
      </patternFill>
    </fill>
    <fill>
      <patternFill patternType="solid">
        <fgColor theme="8" tint="-0.2497024445326090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8855555894650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62309640797143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</cellStyleXfs>
  <cellXfs count="277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>
      <alignment vertical="center" wrapText="1"/>
    </xf>
    <xf numFmtId="3" fontId="6" fillId="2" borderId="0" xfId="0" applyNumberFormat="1" applyFont="1" applyFill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3" fontId="7" fillId="0" borderId="0" xfId="0" applyNumberFormat="1" applyFont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3" fontId="13" fillId="6" borderId="9" xfId="0" applyNumberFormat="1" applyFont="1" applyFill="1" applyBorder="1" applyAlignment="1">
      <alignment vertical="center"/>
    </xf>
    <xf numFmtId="3" fontId="13" fillId="5" borderId="9" xfId="0" applyNumberFormat="1" applyFont="1" applyFill="1" applyBorder="1" applyAlignment="1">
      <alignment vertical="center"/>
    </xf>
    <xf numFmtId="164" fontId="13" fillId="5" borderId="9" xfId="1" applyNumberFormat="1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5" borderId="6" xfId="0" applyFont="1" applyFill="1" applyBorder="1" applyAlignment="1">
      <alignment horizontal="center" vertical="center"/>
    </xf>
    <xf numFmtId="3" fontId="13" fillId="6" borderId="12" xfId="0" applyNumberFormat="1" applyFont="1" applyFill="1" applyBorder="1" applyAlignment="1">
      <alignment vertical="center"/>
    </xf>
    <xf numFmtId="3" fontId="13" fillId="5" borderId="12" xfId="0" applyNumberFormat="1" applyFont="1" applyFill="1" applyBorder="1" applyAlignment="1">
      <alignment vertical="center"/>
    </xf>
    <xf numFmtId="164" fontId="13" fillId="5" borderId="12" xfId="1" applyNumberFormat="1" applyFont="1" applyFill="1" applyBorder="1" applyAlignment="1">
      <alignment vertical="center"/>
    </xf>
    <xf numFmtId="0" fontId="14" fillId="7" borderId="9" xfId="0" applyFont="1" applyFill="1" applyBorder="1"/>
    <xf numFmtId="0" fontId="14" fillId="7" borderId="7" xfId="0" applyFont="1" applyFill="1" applyBorder="1" applyAlignment="1">
      <alignment vertical="top"/>
    </xf>
    <xf numFmtId="3" fontId="15" fillId="7" borderId="9" xfId="0" applyNumberFormat="1" applyFont="1" applyFill="1" applyBorder="1"/>
    <xf numFmtId="164" fontId="15" fillId="7" borderId="9" xfId="1" applyNumberFormat="1" applyFont="1" applyFill="1" applyBorder="1"/>
    <xf numFmtId="0" fontId="16" fillId="2" borderId="4" xfId="0" applyFont="1" applyFill="1" applyBorder="1"/>
    <xf numFmtId="0" fontId="15" fillId="2" borderId="5" xfId="0" applyFont="1" applyFill="1" applyBorder="1" applyAlignment="1">
      <alignment vertical="top"/>
    </xf>
    <xf numFmtId="3" fontId="16" fillId="0" borderId="5" xfId="0" applyNumberFormat="1" applyFont="1" applyFill="1" applyBorder="1"/>
    <xf numFmtId="3" fontId="16" fillId="2" borderId="5" xfId="0" applyNumberFormat="1" applyFont="1" applyFill="1" applyBorder="1"/>
    <xf numFmtId="3" fontId="16" fillId="2" borderId="6" xfId="0" applyNumberFormat="1" applyFont="1" applyFill="1" applyBorder="1"/>
    <xf numFmtId="0" fontId="15" fillId="2" borderId="12" xfId="0" applyFont="1" applyFill="1" applyBorder="1" applyAlignment="1">
      <alignment horizontal="left"/>
    </xf>
    <xf numFmtId="0" fontId="15" fillId="2" borderId="12" xfId="0" applyFont="1" applyFill="1" applyBorder="1" applyAlignment="1">
      <alignment vertical="top"/>
    </xf>
    <xf numFmtId="3" fontId="15" fillId="0" borderId="12" xfId="0" applyNumberFormat="1" applyFont="1" applyFill="1" applyBorder="1"/>
    <xf numFmtId="164" fontId="15" fillId="0" borderId="12" xfId="1" applyNumberFormat="1" applyFont="1" applyFill="1" applyBorder="1"/>
    <xf numFmtId="0" fontId="16" fillId="2" borderId="12" xfId="2" applyFont="1" applyFill="1" applyBorder="1" applyAlignment="1">
      <alignment horizontal="left"/>
    </xf>
    <xf numFmtId="0" fontId="16" fillId="2" borderId="12" xfId="0" applyFont="1" applyFill="1" applyBorder="1" applyAlignment="1">
      <alignment horizontal="left" vertical="top"/>
    </xf>
    <xf numFmtId="3" fontId="16" fillId="0" borderId="12" xfId="0" applyNumberFormat="1" applyFont="1" applyFill="1" applyBorder="1"/>
    <xf numFmtId="164" fontId="16" fillId="0" borderId="12" xfId="1" applyNumberFormat="1" applyFont="1" applyFill="1" applyBorder="1"/>
    <xf numFmtId="0" fontId="11" fillId="0" borderId="0" xfId="0" applyFont="1"/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 applyAlignment="1">
      <alignment vertical="top"/>
    </xf>
    <xf numFmtId="0" fontId="7" fillId="0" borderId="0" xfId="0" applyFont="1" applyFill="1"/>
    <xf numFmtId="3" fontId="15" fillId="0" borderId="0" xfId="0" applyNumberFormat="1" applyFont="1" applyFill="1"/>
    <xf numFmtId="0" fontId="14" fillId="4" borderId="12" xfId="0" applyFont="1" applyFill="1" applyBorder="1" applyAlignment="1">
      <alignment horizontal="left"/>
    </xf>
    <xf numFmtId="0" fontId="14" fillId="4" borderId="12" xfId="0" applyFont="1" applyFill="1" applyBorder="1" applyAlignment="1">
      <alignment vertical="top"/>
    </xf>
    <xf numFmtId="0" fontId="15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14" fillId="4" borderId="12" xfId="0" applyFont="1" applyFill="1" applyBorder="1"/>
    <xf numFmtId="0" fontId="15" fillId="0" borderId="12" xfId="0" applyFont="1" applyFill="1" applyBorder="1"/>
    <xf numFmtId="3" fontId="15" fillId="2" borderId="12" xfId="0" applyNumberFormat="1" applyFont="1" applyFill="1" applyBorder="1"/>
    <xf numFmtId="3" fontId="16" fillId="2" borderId="12" xfId="0" applyNumberFormat="1" applyFont="1" applyFill="1" applyBorder="1"/>
    <xf numFmtId="0" fontId="15" fillId="2" borderId="12" xfId="0" applyFont="1" applyFill="1" applyBorder="1" applyAlignment="1">
      <alignment horizontal="left" vertical="top"/>
    </xf>
    <xf numFmtId="0" fontId="16" fillId="0" borderId="12" xfId="3" applyFont="1" applyFill="1" applyBorder="1"/>
    <xf numFmtId="0" fontId="16" fillId="0" borderId="12" xfId="4" applyFont="1" applyFill="1" applyBorder="1"/>
    <xf numFmtId="0" fontId="15" fillId="2" borderId="4" xfId="0" applyFont="1" applyFill="1" applyBorder="1"/>
    <xf numFmtId="0" fontId="18" fillId="2" borderId="5" xfId="0" applyFont="1" applyFill="1" applyBorder="1" applyAlignment="1">
      <alignment horizontal="left" vertical="center"/>
    </xf>
    <xf numFmtId="164" fontId="15" fillId="2" borderId="12" xfId="1" applyNumberFormat="1" applyFont="1" applyFill="1" applyBorder="1"/>
    <xf numFmtId="0" fontId="12" fillId="5" borderId="7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3" fontId="13" fillId="6" borderId="0" xfId="0" applyNumberFormat="1" applyFont="1" applyFill="1" applyBorder="1"/>
    <xf numFmtId="3" fontId="12" fillId="5" borderId="0" xfId="0" applyNumberFormat="1" applyFont="1" applyFill="1" applyBorder="1" applyAlignment="1">
      <alignment vertical="center"/>
    </xf>
    <xf numFmtId="3" fontId="13" fillId="5" borderId="0" xfId="0" applyNumberFormat="1" applyFont="1" applyFill="1" applyBorder="1"/>
    <xf numFmtId="164" fontId="13" fillId="5" borderId="8" xfId="1" applyNumberFormat="1" applyFont="1" applyFill="1" applyBorder="1"/>
    <xf numFmtId="3" fontId="15" fillId="4" borderId="12" xfId="0" applyNumberFormat="1" applyFont="1" applyFill="1" applyBorder="1"/>
    <xf numFmtId="164" fontId="15" fillId="4" borderId="12" xfId="1" applyNumberFormat="1" applyFont="1" applyFill="1" applyBorder="1"/>
    <xf numFmtId="0" fontId="14" fillId="2" borderId="12" xfId="0" applyFont="1" applyFill="1" applyBorder="1"/>
    <xf numFmtId="0" fontId="14" fillId="2" borderId="12" xfId="0" applyFont="1" applyFill="1" applyBorder="1" applyAlignment="1">
      <alignment vertical="top"/>
    </xf>
    <xf numFmtId="0" fontId="16" fillId="2" borderId="12" xfId="0" applyFont="1" applyFill="1" applyBorder="1"/>
    <xf numFmtId="164" fontId="16" fillId="2" borderId="12" xfId="1" applyNumberFormat="1" applyFont="1" applyFill="1" applyBorder="1"/>
    <xf numFmtId="0" fontId="15" fillId="0" borderId="12" xfId="0" applyFont="1" applyFill="1" applyBorder="1" applyAlignment="1">
      <alignment horizontal="left" vertical="top"/>
    </xf>
    <xf numFmtId="0" fontId="16" fillId="0" borderId="12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left" vertical="center" indent="1"/>
    </xf>
    <xf numFmtId="0" fontId="12" fillId="5" borderId="15" xfId="0" applyFont="1" applyFill="1" applyBorder="1" applyAlignment="1">
      <alignment horizontal="left" vertical="center" indent="1"/>
    </xf>
    <xf numFmtId="0" fontId="12" fillId="6" borderId="15" xfId="0" applyFont="1" applyFill="1" applyBorder="1" applyAlignment="1">
      <alignment horizontal="left" vertical="center" indent="1"/>
    </xf>
    <xf numFmtId="0" fontId="12" fillId="6" borderId="15" xfId="0" applyFont="1" applyFill="1" applyBorder="1" applyAlignment="1">
      <alignment vertical="center"/>
    </xf>
    <xf numFmtId="0" fontId="12" fillId="5" borderId="15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3" fillId="8" borderId="12" xfId="0" applyFont="1" applyFill="1" applyBorder="1" applyAlignment="1">
      <alignment horizontal="left" vertical="center"/>
    </xf>
    <xf numFmtId="0" fontId="13" fillId="8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15" fillId="0" borderId="4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3" fontId="15" fillId="0" borderId="12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/>
    <xf numFmtId="3" fontId="16" fillId="0" borderId="0" xfId="0" applyNumberFormat="1" applyFont="1" applyFill="1" applyBorder="1"/>
    <xf numFmtId="0" fontId="16" fillId="0" borderId="4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0" xfId="0" applyFont="1" applyFill="1" applyBorder="1"/>
    <xf numFmtId="0" fontId="6" fillId="0" borderId="0" xfId="0" applyFont="1" applyFill="1" applyBorder="1"/>
    <xf numFmtId="0" fontId="16" fillId="0" borderId="4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right" vertical="center"/>
    </xf>
    <xf numFmtId="0" fontId="18" fillId="0" borderId="0" xfId="0" applyFont="1" applyFill="1" applyBorder="1"/>
    <xf numFmtId="0" fontId="15" fillId="0" borderId="12" xfId="0" applyFont="1" applyFill="1" applyBorder="1" applyAlignment="1">
      <alignment horizontal="left"/>
    </xf>
    <xf numFmtId="3" fontId="18" fillId="0" borderId="0" xfId="0" applyNumberFormat="1" applyFont="1" applyFill="1" applyBorder="1"/>
    <xf numFmtId="0" fontId="15" fillId="0" borderId="12" xfId="0" applyFont="1" applyFill="1" applyBorder="1" applyAlignment="1">
      <alignment horizontal="right" vertical="center" indent="1"/>
    </xf>
    <xf numFmtId="3" fontId="15" fillId="0" borderId="12" xfId="0" applyNumberFormat="1" applyFont="1" applyFill="1" applyBorder="1" applyAlignment="1">
      <alignment horizontal="right" vertical="center" indent="1"/>
    </xf>
    <xf numFmtId="3" fontId="15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/>
    <xf numFmtId="0" fontId="3" fillId="0" borderId="0" xfId="0" applyFont="1"/>
    <xf numFmtId="0" fontId="0" fillId="0" borderId="12" xfId="0" applyFill="1" applyBorder="1"/>
    <xf numFmtId="3" fontId="0" fillId="0" borderId="0" xfId="0" applyNumberFormat="1"/>
    <xf numFmtId="0" fontId="9" fillId="2" borderId="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9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10" fillId="3" borderId="1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3" fontId="16" fillId="2" borderId="12" xfId="0" applyNumberFormat="1" applyFont="1" applyFill="1" applyBorder="1" applyAlignment="1">
      <alignment vertical="center"/>
    </xf>
    <xf numFmtId="3" fontId="16" fillId="0" borderId="12" xfId="0" applyNumberFormat="1" applyFont="1" applyFill="1" applyBorder="1" applyAlignment="1">
      <alignment vertical="center"/>
    </xf>
    <xf numFmtId="164" fontId="16" fillId="2" borderId="12" xfId="1" applyNumberFormat="1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3" fontId="15" fillId="2" borderId="12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164" fontId="15" fillId="2" borderId="6" xfId="1" applyNumberFormat="1" applyFont="1" applyFill="1" applyBorder="1" applyAlignment="1">
      <alignment vertical="center"/>
    </xf>
    <xf numFmtId="164" fontId="16" fillId="0" borderId="12" xfId="1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0" fillId="0" borderId="0" xfId="0" applyFill="1"/>
    <xf numFmtId="0" fontId="16" fillId="9" borderId="9" xfId="0" applyFont="1" applyFill="1" applyBorder="1" applyAlignment="1">
      <alignment vertical="center"/>
    </xf>
    <xf numFmtId="0" fontId="16" fillId="9" borderId="14" xfId="0" applyFont="1" applyFill="1" applyBorder="1" applyAlignment="1">
      <alignment vertical="center"/>
    </xf>
    <xf numFmtId="0" fontId="15" fillId="9" borderId="4" xfId="0" applyFont="1" applyFill="1" applyBorder="1" applyAlignment="1">
      <alignment vertical="center"/>
    </xf>
    <xf numFmtId="0" fontId="16" fillId="9" borderId="5" xfId="0" applyFont="1" applyFill="1" applyBorder="1" applyAlignment="1">
      <alignment vertical="center"/>
    </xf>
    <xf numFmtId="3" fontId="15" fillId="9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3" fontId="15" fillId="9" borderId="15" xfId="0" applyNumberFormat="1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vertical="center"/>
    </xf>
    <xf numFmtId="164" fontId="15" fillId="2" borderId="2" xfId="1" applyNumberFormat="1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0" fontId="16" fillId="9" borderId="3" xfId="0" applyFont="1" applyFill="1" applyBorder="1" applyAlignment="1">
      <alignment vertical="center"/>
    </xf>
    <xf numFmtId="164" fontId="16" fillId="2" borderId="3" xfId="1" applyNumberFormat="1" applyFont="1" applyFill="1" applyBorder="1" applyAlignment="1">
      <alignment vertical="center"/>
    </xf>
    <xf numFmtId="0" fontId="21" fillId="5" borderId="5" xfId="0" applyFont="1" applyFill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0" fillId="0" borderId="0" xfId="0" applyFill="1" applyBorder="1"/>
    <xf numFmtId="0" fontId="9" fillId="2" borderId="1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left" vertical="center"/>
    </xf>
    <xf numFmtId="3" fontId="22" fillId="0" borderId="12" xfId="0" applyNumberFormat="1" applyFont="1" applyFill="1" applyBorder="1" applyAlignment="1">
      <alignment vertical="center"/>
    </xf>
    <xf numFmtId="3" fontId="18" fillId="2" borderId="12" xfId="0" applyNumberFormat="1" applyFont="1" applyFill="1" applyBorder="1"/>
    <xf numFmtId="3" fontId="18" fillId="0" borderId="12" xfId="0" applyNumberFormat="1" applyFont="1" applyFill="1" applyBorder="1"/>
    <xf numFmtId="164" fontId="18" fillId="2" borderId="12" xfId="1" applyNumberFormat="1" applyFont="1" applyFill="1" applyBorder="1"/>
    <xf numFmtId="0" fontId="16" fillId="2" borderId="12" xfId="0" applyFont="1" applyFill="1" applyBorder="1" applyAlignment="1"/>
    <xf numFmtId="0" fontId="16" fillId="0" borderId="12" xfId="0" applyFont="1" applyFill="1" applyBorder="1" applyAlignment="1"/>
    <xf numFmtId="0" fontId="16" fillId="0" borderId="12" xfId="0" applyFont="1" applyFill="1" applyBorder="1" applyAlignment="1">
      <alignment horizontal="left"/>
    </xf>
    <xf numFmtId="164" fontId="18" fillId="0" borderId="12" xfId="1" applyNumberFormat="1" applyFont="1" applyFill="1" applyBorder="1"/>
    <xf numFmtId="0" fontId="15" fillId="0" borderId="4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3" fontId="16" fillId="0" borderId="4" xfId="0" applyNumberFormat="1" applyFont="1" applyFill="1" applyBorder="1"/>
    <xf numFmtId="0" fontId="13" fillId="5" borderId="4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3" fontId="13" fillId="5" borderId="4" xfId="0" applyNumberFormat="1" applyFont="1" applyFill="1" applyBorder="1" applyAlignment="1">
      <alignment vertical="center"/>
    </xf>
    <xf numFmtId="3" fontId="13" fillId="5" borderId="4" xfId="0" applyNumberFormat="1" applyFont="1" applyFill="1" applyBorder="1" applyAlignment="1">
      <alignment horizontal="center" vertical="center"/>
    </xf>
    <xf numFmtId="164" fontId="13" fillId="5" borderId="12" xfId="1" applyNumberFormat="1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/>
    </xf>
    <xf numFmtId="3" fontId="16" fillId="2" borderId="12" xfId="0" applyNumberFormat="1" applyFont="1" applyFill="1" applyBorder="1" applyAlignment="1">
      <alignment horizontal="right" vertical="center"/>
    </xf>
    <xf numFmtId="3" fontId="18" fillId="2" borderId="12" xfId="0" applyNumberFormat="1" applyFont="1" applyFill="1" applyBorder="1" applyAlignment="1">
      <alignment vertical="center"/>
    </xf>
    <xf numFmtId="3" fontId="18" fillId="0" borderId="12" xfId="0" applyNumberFormat="1" applyFont="1" applyFill="1" applyBorder="1" applyAlignment="1">
      <alignment vertical="center"/>
    </xf>
    <xf numFmtId="164" fontId="18" fillId="2" borderId="12" xfId="1" applyNumberFormat="1" applyFont="1" applyFill="1" applyBorder="1" applyAlignment="1">
      <alignment vertical="center"/>
    </xf>
    <xf numFmtId="0" fontId="15" fillId="2" borderId="9" xfId="0" applyFont="1" applyFill="1" applyBorder="1" applyAlignment="1">
      <alignment horizontal="left" vertical="center"/>
    </xf>
    <xf numFmtId="0" fontId="18" fillId="0" borderId="0" xfId="0" applyFont="1"/>
    <xf numFmtId="0" fontId="15" fillId="2" borderId="7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3" fontId="15" fillId="2" borderId="9" xfId="0" applyNumberFormat="1" applyFont="1" applyFill="1" applyBorder="1" applyAlignment="1">
      <alignment horizontal="right" vertical="center"/>
    </xf>
    <xf numFmtId="164" fontId="23" fillId="2" borderId="9" xfId="1" applyNumberFormat="1" applyFont="1" applyFill="1" applyBorder="1" applyAlignment="1">
      <alignment vertical="center"/>
    </xf>
    <xf numFmtId="0" fontId="15" fillId="2" borderId="14" xfId="0" applyFont="1" applyFill="1" applyBorder="1" applyAlignment="1">
      <alignment horizontal="left" vertical="center"/>
    </xf>
    <xf numFmtId="3" fontId="15" fillId="2" borderId="12" xfId="0" applyNumberFormat="1" applyFont="1" applyFill="1" applyBorder="1" applyAlignment="1">
      <alignment horizontal="right" vertical="center"/>
    </xf>
    <xf numFmtId="164" fontId="23" fillId="2" borderId="12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3" fontId="16" fillId="0" borderId="12" xfId="0" applyNumberFormat="1" applyFont="1" applyFill="1" applyBorder="1" applyAlignment="1">
      <alignment horizontal="right" vertical="center"/>
    </xf>
    <xf numFmtId="164" fontId="18" fillId="0" borderId="12" xfId="1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164" fontId="15" fillId="0" borderId="12" xfId="1" applyNumberFormat="1" applyFont="1" applyFill="1" applyBorder="1" applyAlignment="1">
      <alignment vertical="center"/>
    </xf>
    <xf numFmtId="3" fontId="13" fillId="5" borderId="12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20" fillId="2" borderId="13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vertical="center"/>
    </xf>
    <xf numFmtId="0" fontId="25" fillId="5" borderId="15" xfId="0" applyFont="1" applyFill="1" applyBorder="1" applyAlignment="1">
      <alignment vertical="center"/>
    </xf>
    <xf numFmtId="0" fontId="26" fillId="5" borderId="15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0" fontId="28" fillId="0" borderId="6" xfId="0" applyFont="1" applyFill="1" applyBorder="1" applyAlignment="1">
      <alignment vertical="center"/>
    </xf>
    <xf numFmtId="3" fontId="28" fillId="2" borderId="12" xfId="0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164" fontId="28" fillId="2" borderId="14" xfId="1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3" fontId="27" fillId="2" borderId="12" xfId="0" applyNumberFormat="1" applyFont="1" applyFill="1" applyBorder="1" applyAlignment="1">
      <alignment vertical="center"/>
    </xf>
    <xf numFmtId="164" fontId="27" fillId="2" borderId="14" xfId="1" applyNumberFormat="1" applyFont="1" applyFill="1" applyBorder="1" applyAlignment="1">
      <alignment vertical="center"/>
    </xf>
    <xf numFmtId="0" fontId="27" fillId="2" borderId="9" xfId="0" applyFont="1" applyFill="1" applyBorder="1" applyAlignment="1">
      <alignment horizontal="left" vertical="center"/>
    </xf>
    <xf numFmtId="0" fontId="28" fillId="2" borderId="14" xfId="0" applyFont="1" applyFill="1" applyBorder="1" applyAlignment="1">
      <alignment horizontal="left" vertical="center"/>
    </xf>
    <xf numFmtId="3" fontId="28" fillId="2" borderId="14" xfId="0" applyNumberFormat="1" applyFont="1" applyFill="1" applyBorder="1" applyAlignment="1">
      <alignment vertical="center"/>
    </xf>
    <xf numFmtId="0" fontId="28" fillId="2" borderId="12" xfId="0" applyFont="1" applyFill="1" applyBorder="1" applyAlignment="1">
      <alignment horizontal="left" vertical="center"/>
    </xf>
    <xf numFmtId="3" fontId="28" fillId="0" borderId="12" xfId="0" applyNumberFormat="1" applyFont="1" applyFill="1" applyBorder="1" applyAlignment="1">
      <alignment vertical="center"/>
    </xf>
    <xf numFmtId="164" fontId="28" fillId="2" borderId="12" xfId="1" applyNumberFormat="1" applyFont="1" applyFill="1" applyBorder="1" applyAlignment="1">
      <alignment vertical="center"/>
    </xf>
    <xf numFmtId="3" fontId="29" fillId="0" borderId="12" xfId="0" applyNumberFormat="1" applyFont="1" applyBorder="1"/>
    <xf numFmtId="0" fontId="28" fillId="0" borderId="12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164" fontId="27" fillId="2" borderId="12" xfId="1" applyNumberFormat="1" applyFont="1" applyFill="1" applyBorder="1" applyAlignment="1">
      <alignment vertical="center"/>
    </xf>
    <xf numFmtId="0" fontId="3" fillId="2" borderId="0" xfId="0" applyFont="1" applyFill="1" applyBorder="1"/>
    <xf numFmtId="0" fontId="27" fillId="2" borderId="3" xfId="0" applyFont="1" applyFill="1" applyBorder="1" applyAlignment="1">
      <alignment horizontal="left" vertical="center"/>
    </xf>
    <xf numFmtId="164" fontId="28" fillId="2" borderId="12" xfId="1" applyNumberFormat="1" applyFont="1" applyFill="1" applyBorder="1" applyAlignment="1">
      <alignment horizontal="right" vertical="center"/>
    </xf>
    <xf numFmtId="164" fontId="28" fillId="0" borderId="12" xfId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3" fontId="28" fillId="0" borderId="9" xfId="0" applyNumberFormat="1" applyFont="1" applyFill="1" applyBorder="1" applyAlignment="1">
      <alignment vertical="center"/>
    </xf>
    <xf numFmtId="164" fontId="28" fillId="0" borderId="9" xfId="1" applyNumberFormat="1" applyFont="1" applyFill="1" applyBorder="1" applyAlignment="1">
      <alignment horizontal="right" vertical="center"/>
    </xf>
    <xf numFmtId="0" fontId="30" fillId="5" borderId="4" xfId="0" applyFont="1" applyFill="1" applyBorder="1" applyAlignment="1">
      <alignment horizontal="left" vertical="center"/>
    </xf>
    <xf numFmtId="0" fontId="31" fillId="5" borderId="6" xfId="0" applyFont="1" applyFill="1" applyBorder="1" applyAlignment="1">
      <alignment vertical="center"/>
    </xf>
    <xf numFmtId="3" fontId="30" fillId="5" borderId="12" xfId="0" applyNumberFormat="1" applyFont="1" applyFill="1" applyBorder="1" applyAlignment="1">
      <alignment vertical="center"/>
    </xf>
    <xf numFmtId="164" fontId="30" fillId="5" borderId="12" xfId="1" applyNumberFormat="1" applyFont="1" applyFill="1" applyBorder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ill="1" applyBorder="1"/>
    <xf numFmtId="3" fontId="19" fillId="2" borderId="0" xfId="0" applyNumberFormat="1" applyFont="1" applyFill="1" applyBorder="1" applyAlignment="1">
      <alignment vertical="center"/>
    </xf>
  </cellXfs>
  <cellStyles count="5">
    <cellStyle name="Normal" xfId="0" builtinId="0"/>
    <cellStyle name="Normal 11 2 3" xfId="3"/>
    <cellStyle name="Normal 2" xfId="2"/>
    <cellStyle name="Normal 44 2" xfId="4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0</xdr:rowOff>
    </xdr:from>
    <xdr:to>
      <xdr:col>1</xdr:col>
      <xdr:colOff>1760970</xdr:colOff>
      <xdr:row>2</xdr:row>
      <xdr:rowOff>283152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0"/>
          <a:ext cx="2945534" cy="978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848591</xdr:colOff>
      <xdr:row>1</xdr:row>
      <xdr:rowOff>790863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44091" cy="98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2134466</xdr:colOff>
      <xdr:row>2</xdr:row>
      <xdr:rowOff>428913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44091" cy="981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753341</xdr:colOff>
      <xdr:row>1</xdr:row>
      <xdr:rowOff>800388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2944091" cy="9813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2153516</xdr:colOff>
      <xdr:row>2</xdr:row>
      <xdr:rowOff>609888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8575"/>
          <a:ext cx="2944091" cy="9813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isia.fortes/Desktop/2024/CGE%202023-%20Ivanisia/VF/Mapas%20CGE%202023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TEMP\My%20Documents\Moz\E-Final\BOP9703_st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MOZ\moz%20macroframework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 CGE 2023"/>
      <sheetName val="GERAL_FSA_2023"/>
      <sheetName val="Mapa_IV_4.161-Receitas FSA 2023"/>
      <sheetName val="Mapa XI_ Op. Financeiras "/>
      <sheetName val="Mapa I_ Receitas do Estado"/>
      <sheetName val=" AI_Receita DGA_2023"/>
      <sheetName val="Mapa V(a)_ Receitas FSAs"/>
      <sheetName val="GRE (FSA NÃO)"/>
      <sheetName val="REC_FAS_Não Contabilizados  SIM"/>
      <sheetName val="FSA_Deduções_Consignadas"/>
      <sheetName val="Deduções _FSA SIM_Exist_NÃO"/>
      <sheetName val="Mapa II_ Despesas por Economica"/>
      <sheetName val="Mapa III_ Despesas por Organica"/>
      <sheetName val="Mapa IV_ Despesas por Funções"/>
      <sheetName val="Mapa V_ Receitas FSAs"/>
      <sheetName val="Mapa VI_ Despesas FSAs"/>
      <sheetName val="Mapa VII_ Despesas por Programa"/>
      <sheetName val="Mapa VIII"/>
      <sheetName val="Mapa IX"/>
      <sheetName val="Mapa X_ Fundo Financ. Municipal"/>
      <sheetName val="Mapa Xa_Transferencia Municipio"/>
      <sheetName val="Mapa Xb_Transf Municipio"/>
      <sheetName val="Mapa Auxiliar - Despesas"/>
      <sheetName val="Mapa Xc_Municipios"/>
      <sheetName val="Mapa XII-a"/>
      <sheetName val="Mapa XIII"/>
      <sheetName val="Mapa XIV"/>
      <sheetName val="BCV 2023"/>
      <sheetName val="Mapa VIII (a) 2022"/>
      <sheetName val="Mapa XV_ Orçamento por Género"/>
      <sheetName val="Contas do Tesouro 2023 "/>
      <sheetName val="Aplicação de Produtos Emp. 2023"/>
      <sheetName val="Desembolsos Externos 2023"/>
      <sheetName val="Stock Externo 2002 a 2023"/>
      <sheetName val="Serv. Div.Ext 2020 a 2023"/>
      <sheetName val="Movimento DI-2023 - Final"/>
      <sheetName val="BT por Instituição 2023"/>
      <sheetName val="Stock Interno 2023"/>
      <sheetName val="Movimento DI-2023"/>
      <sheetName val="Movi Janeiro a Dezembro-2022"/>
      <sheetName val="OPERAÇÔES DE TESOURO 2023"/>
      <sheetName val="AI - Amort_Emp_Ext 2023"/>
      <sheetName val="SeriePIB"/>
      <sheetName val="OP FINANCEIRAS DO ESTADO 23"/>
      <sheetName val="Mapa A_Fluxo_Caixa "/>
      <sheetName val="Receitas Consignadas 2023"/>
      <sheetName val="EMBAIXADA 2023"/>
      <sheetName val="Compensados 2023 "/>
    </sheetNames>
    <sheetDataSet>
      <sheetData sheetId="0"/>
      <sheetData sheetId="1"/>
      <sheetData sheetId="2"/>
      <sheetData sheetId="3"/>
      <sheetData sheetId="4"/>
      <sheetData sheetId="5">
        <row r="7">
          <cell r="O7">
            <v>10527281239</v>
          </cell>
        </row>
        <row r="8">
          <cell r="O8">
            <v>3106431998</v>
          </cell>
        </row>
        <row r="9">
          <cell r="O9">
            <v>464990000</v>
          </cell>
        </row>
        <row r="10">
          <cell r="O10">
            <v>692891495</v>
          </cell>
        </row>
        <row r="12">
          <cell r="O12">
            <v>9729170551</v>
          </cell>
        </row>
        <row r="13">
          <cell r="O13">
            <v>427612444</v>
          </cell>
        </row>
        <row r="14">
          <cell r="O14">
            <v>284592012</v>
          </cell>
        </row>
        <row r="19">
          <cell r="O19">
            <v>253431246</v>
          </cell>
        </row>
        <row r="20">
          <cell r="O20">
            <v>543966</v>
          </cell>
        </row>
        <row r="21">
          <cell r="O21">
            <v>37388605</v>
          </cell>
        </row>
        <row r="22">
          <cell r="O22">
            <v>10000</v>
          </cell>
        </row>
      </sheetData>
      <sheetData sheetId="6">
        <row r="6">
          <cell r="AY6">
            <v>4365638</v>
          </cell>
        </row>
        <row r="10">
          <cell r="A10" t="str">
            <v>01.03.01.01.03</v>
          </cell>
          <cell r="B10" t="str">
            <v>Donativos Diretos Corrente De Governos Estrangeiros</v>
          </cell>
          <cell r="C10">
            <v>0</v>
          </cell>
          <cell r="D10">
            <v>0</v>
          </cell>
          <cell r="E10">
            <v>0</v>
          </cell>
          <cell r="F10">
            <v>40742587</v>
          </cell>
          <cell r="G10">
            <v>3350402</v>
          </cell>
          <cell r="H10">
            <v>37143474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15700</v>
          </cell>
          <cell r="U10">
            <v>0</v>
          </cell>
          <cell r="V10">
            <v>0</v>
          </cell>
          <cell r="W10">
            <v>532697445</v>
          </cell>
          <cell r="X10">
            <v>15365070</v>
          </cell>
          <cell r="Y10">
            <v>0</v>
          </cell>
          <cell r="Z10">
            <v>1384182</v>
          </cell>
          <cell r="AA10">
            <v>0</v>
          </cell>
          <cell r="AB10">
            <v>0</v>
          </cell>
          <cell r="AC10">
            <v>31386181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1839364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2072872</v>
          </cell>
          <cell r="AT10">
            <v>17147598</v>
          </cell>
          <cell r="AU10">
            <v>28911706</v>
          </cell>
          <cell r="AV10">
            <v>59591672</v>
          </cell>
          <cell r="AW10">
            <v>0</v>
          </cell>
          <cell r="AX10">
            <v>0</v>
          </cell>
          <cell r="AY10">
            <v>771648253</v>
          </cell>
        </row>
        <row r="11">
          <cell r="A11" t="str">
            <v>01.03.01.01.09</v>
          </cell>
          <cell r="B11" t="str">
            <v>Outros Donativos Diretos Corrente De Governos Estrangeiros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393451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328000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721451</v>
          </cell>
        </row>
        <row r="12">
          <cell r="A12" t="str">
            <v>01.03.01.02.03</v>
          </cell>
          <cell r="B12" t="str">
            <v>Donativos Diretos Capital De Governos Estrangeiros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26421440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1157783</v>
          </cell>
          <cell r="AA12">
            <v>6615900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34195123</v>
          </cell>
        </row>
        <row r="13">
          <cell r="A13" t="str">
            <v>01.03.01.02.09</v>
          </cell>
          <cell r="B13" t="str">
            <v>Outros Donativos Diretos Capital De Governos Estrangeiros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</row>
        <row r="14">
          <cell r="A14" t="str">
            <v>01.03.02</v>
          </cell>
          <cell r="B14" t="str">
            <v>De Organizações internacionais</v>
          </cell>
          <cell r="C14">
            <v>0</v>
          </cell>
          <cell r="D14">
            <v>18114137</v>
          </cell>
          <cell r="E14">
            <v>1056790</v>
          </cell>
          <cell r="F14">
            <v>14308920</v>
          </cell>
          <cell r="G14">
            <v>4578384</v>
          </cell>
          <cell r="H14">
            <v>6429882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15778194</v>
          </cell>
          <cell r="N14">
            <v>14247561</v>
          </cell>
          <cell r="O14">
            <v>0</v>
          </cell>
          <cell r="P14">
            <v>17036094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57058486</v>
          </cell>
          <cell r="Y14">
            <v>3529980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1371539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2310926</v>
          </cell>
          <cell r="AT14">
            <v>0</v>
          </cell>
          <cell r="AU14">
            <v>1591328</v>
          </cell>
          <cell r="AV14">
            <v>0</v>
          </cell>
          <cell r="AW14">
            <v>0</v>
          </cell>
          <cell r="AX14">
            <v>3743827</v>
          </cell>
          <cell r="AY14">
            <v>161156048</v>
          </cell>
        </row>
        <row r="15">
          <cell r="A15" t="str">
            <v>01.03.02.01</v>
          </cell>
          <cell r="B15" t="str">
            <v>Transferências Correntes De Organismo Internacional</v>
          </cell>
          <cell r="C15">
            <v>0</v>
          </cell>
          <cell r="D15">
            <v>18114137</v>
          </cell>
          <cell r="E15">
            <v>1056790</v>
          </cell>
          <cell r="F15">
            <v>14308920</v>
          </cell>
          <cell r="G15">
            <v>4578384</v>
          </cell>
          <cell r="H15">
            <v>6429882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15778194</v>
          </cell>
          <cell r="N15">
            <v>14247561</v>
          </cell>
          <cell r="O15">
            <v>0</v>
          </cell>
          <cell r="P15">
            <v>17036094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57058486</v>
          </cell>
          <cell r="Y15">
            <v>3529980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1371539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2310926</v>
          </cell>
          <cell r="AT15">
            <v>0</v>
          </cell>
          <cell r="AU15">
            <v>1591328</v>
          </cell>
          <cell r="AV15">
            <v>0</v>
          </cell>
          <cell r="AW15">
            <v>0</v>
          </cell>
          <cell r="AX15">
            <v>3743827</v>
          </cell>
          <cell r="AY15">
            <v>161156048</v>
          </cell>
        </row>
        <row r="16">
          <cell r="A16" t="str">
            <v>01.03.03</v>
          </cell>
          <cell r="B16" t="str">
            <v xml:space="preserve"> Das administrações públicas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2941483</v>
          </cell>
          <cell r="I16">
            <v>0</v>
          </cell>
          <cell r="J16">
            <v>0</v>
          </cell>
          <cell r="K16">
            <v>54000000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2190469</v>
          </cell>
          <cell r="X16">
            <v>0</v>
          </cell>
          <cell r="Y16">
            <v>0</v>
          </cell>
          <cell r="Z16">
            <v>0</v>
          </cell>
          <cell r="AA16">
            <v>186000000</v>
          </cell>
          <cell r="AB16">
            <v>110400000</v>
          </cell>
          <cell r="AC16">
            <v>0</v>
          </cell>
          <cell r="AD16">
            <v>16801746</v>
          </cell>
          <cell r="AE16">
            <v>10398594</v>
          </cell>
          <cell r="AF16">
            <v>0</v>
          </cell>
          <cell r="AG16">
            <v>8428000</v>
          </cell>
          <cell r="AH16">
            <v>16262359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16056881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423479532</v>
          </cell>
        </row>
        <row r="17">
          <cell r="A17" t="str">
            <v>01.03.03.01.01</v>
          </cell>
          <cell r="B17" t="str">
            <v>Administração Central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54000000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16262359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16056881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86319240</v>
          </cell>
        </row>
        <row r="18">
          <cell r="A18" t="str">
            <v>01.03.03.01.03</v>
          </cell>
          <cell r="B18" t="str">
            <v>Transferências Correntes De Fundos E Serviços Autónomos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</row>
        <row r="19">
          <cell r="A19" t="str">
            <v>01.03.03.01.09</v>
          </cell>
          <cell r="B19" t="str">
            <v>Outras Transferencias Correntes Administração Publica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2941483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2190469</v>
          </cell>
          <cell r="X19">
            <v>0</v>
          </cell>
          <cell r="Y19">
            <v>0</v>
          </cell>
          <cell r="Z19">
            <v>0</v>
          </cell>
          <cell r="AA19">
            <v>186000000</v>
          </cell>
          <cell r="AB19">
            <v>110400000</v>
          </cell>
          <cell r="AC19">
            <v>0</v>
          </cell>
          <cell r="AD19">
            <v>16801746</v>
          </cell>
          <cell r="AE19">
            <v>10398594</v>
          </cell>
          <cell r="AF19">
            <v>0</v>
          </cell>
          <cell r="AG19">
            <v>8428000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337160292</v>
          </cell>
        </row>
        <row r="20">
          <cell r="A20" t="str">
            <v>01.04</v>
          </cell>
          <cell r="B20" t="str">
            <v xml:space="preserve">Outras Receitas </v>
          </cell>
          <cell r="C20">
            <v>0</v>
          </cell>
          <cell r="D20">
            <v>18381634</v>
          </cell>
          <cell r="E20">
            <v>400000</v>
          </cell>
          <cell r="F20">
            <v>31911090</v>
          </cell>
          <cell r="G20">
            <v>34999030</v>
          </cell>
          <cell r="H20">
            <v>80101300</v>
          </cell>
          <cell r="I20">
            <v>1900000</v>
          </cell>
          <cell r="J20">
            <v>467300</v>
          </cell>
          <cell r="K20">
            <v>30687843</v>
          </cell>
          <cell r="L20">
            <v>0</v>
          </cell>
          <cell r="M20">
            <v>3407205</v>
          </cell>
          <cell r="N20">
            <v>0</v>
          </cell>
          <cell r="O20">
            <v>0</v>
          </cell>
          <cell r="P20">
            <v>0</v>
          </cell>
          <cell r="Q20">
            <v>57201090</v>
          </cell>
          <cell r="R20">
            <v>75909847</v>
          </cell>
          <cell r="S20">
            <v>534665045</v>
          </cell>
          <cell r="T20">
            <v>3137455</v>
          </cell>
          <cell r="U20">
            <v>0</v>
          </cell>
          <cell r="V20">
            <v>0</v>
          </cell>
          <cell r="W20">
            <v>110494261</v>
          </cell>
          <cell r="X20">
            <v>417304631</v>
          </cell>
          <cell r="Y20">
            <v>5491189</v>
          </cell>
          <cell r="Z20">
            <v>54777233</v>
          </cell>
          <cell r="AA20">
            <v>84532345</v>
          </cell>
          <cell r="AB20">
            <v>43632503</v>
          </cell>
          <cell r="AC20">
            <v>2426250</v>
          </cell>
          <cell r="AD20">
            <v>43093818</v>
          </cell>
          <cell r="AE20">
            <v>7088332</v>
          </cell>
          <cell r="AF20">
            <v>17890734</v>
          </cell>
          <cell r="AG20">
            <v>8114514</v>
          </cell>
          <cell r="AH20">
            <v>1086755</v>
          </cell>
          <cell r="AI20">
            <v>1803565</v>
          </cell>
          <cell r="AJ20">
            <v>2899328</v>
          </cell>
          <cell r="AK20">
            <v>3313092</v>
          </cell>
          <cell r="AL20">
            <v>73898258</v>
          </cell>
          <cell r="AM20">
            <v>967550</v>
          </cell>
          <cell r="AN20">
            <v>32272268</v>
          </cell>
          <cell r="AO20">
            <v>19698458</v>
          </cell>
          <cell r="AP20">
            <v>67555668</v>
          </cell>
          <cell r="AQ20">
            <v>354083184</v>
          </cell>
          <cell r="AR20">
            <v>144950817</v>
          </cell>
          <cell r="AS20">
            <v>3434322</v>
          </cell>
          <cell r="AT20">
            <v>13193641</v>
          </cell>
          <cell r="AU20">
            <v>132842932</v>
          </cell>
          <cell r="AV20">
            <v>74477137</v>
          </cell>
          <cell r="AW20">
            <v>14032305</v>
          </cell>
          <cell r="AX20">
            <v>2140185</v>
          </cell>
          <cell r="AY20">
            <v>2610664114</v>
          </cell>
        </row>
        <row r="21">
          <cell r="A21" t="str">
            <v>01.04.01</v>
          </cell>
          <cell r="B21" t="str">
            <v xml:space="preserve">Rendimentos de propriedade </v>
          </cell>
          <cell r="C21">
            <v>0</v>
          </cell>
          <cell r="D21">
            <v>3635917</v>
          </cell>
          <cell r="E21">
            <v>0</v>
          </cell>
          <cell r="F21">
            <v>0</v>
          </cell>
          <cell r="G21">
            <v>0</v>
          </cell>
          <cell r="H21">
            <v>2641580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809000</v>
          </cell>
          <cell r="R21">
            <v>0</v>
          </cell>
          <cell r="S21">
            <v>1568885</v>
          </cell>
          <cell r="T21">
            <v>0</v>
          </cell>
          <cell r="U21">
            <v>0</v>
          </cell>
          <cell r="V21">
            <v>0</v>
          </cell>
          <cell r="W21">
            <v>1351850</v>
          </cell>
          <cell r="X21">
            <v>21320550</v>
          </cell>
          <cell r="Y21">
            <v>0</v>
          </cell>
          <cell r="Z21">
            <v>6093082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1803565</v>
          </cell>
          <cell r="AJ21">
            <v>0</v>
          </cell>
          <cell r="AK21">
            <v>0</v>
          </cell>
          <cell r="AL21">
            <v>0</v>
          </cell>
          <cell r="AM21">
            <v>967550</v>
          </cell>
          <cell r="AN21">
            <v>0</v>
          </cell>
          <cell r="AO21">
            <v>0</v>
          </cell>
          <cell r="AP21">
            <v>5580326</v>
          </cell>
          <cell r="AQ21">
            <v>22837263</v>
          </cell>
          <cell r="AR21">
            <v>144950817</v>
          </cell>
          <cell r="AS21">
            <v>167437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213727822</v>
          </cell>
        </row>
        <row r="22">
          <cell r="A22" t="str">
            <v>01.04.01.02</v>
          </cell>
          <cell r="B22" t="str">
            <v>Dividendos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1125490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1125490</v>
          </cell>
        </row>
        <row r="23">
          <cell r="A23" t="str">
            <v>01.04.01.05</v>
          </cell>
          <cell r="B23" t="str">
            <v>Rendas</v>
          </cell>
          <cell r="C23">
            <v>0</v>
          </cell>
          <cell r="D23">
            <v>3635917</v>
          </cell>
          <cell r="E23">
            <v>0</v>
          </cell>
          <cell r="F23">
            <v>0</v>
          </cell>
          <cell r="G23">
            <v>0</v>
          </cell>
          <cell r="H23">
            <v>2641580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809000</v>
          </cell>
          <cell r="R23">
            <v>0</v>
          </cell>
          <cell r="S23">
            <v>443395</v>
          </cell>
          <cell r="T23">
            <v>0</v>
          </cell>
          <cell r="U23">
            <v>0</v>
          </cell>
          <cell r="V23">
            <v>0</v>
          </cell>
          <cell r="W23">
            <v>1351850</v>
          </cell>
          <cell r="X23">
            <v>21320550</v>
          </cell>
          <cell r="Y23">
            <v>0</v>
          </cell>
          <cell r="Z23">
            <v>6093082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1803565</v>
          </cell>
          <cell r="AJ23">
            <v>0</v>
          </cell>
          <cell r="AK23">
            <v>0</v>
          </cell>
          <cell r="AL23">
            <v>0</v>
          </cell>
          <cell r="AM23">
            <v>967550</v>
          </cell>
          <cell r="AN23">
            <v>0</v>
          </cell>
          <cell r="AO23">
            <v>0</v>
          </cell>
          <cell r="AP23">
            <v>5580326</v>
          </cell>
          <cell r="AQ23">
            <v>22837263</v>
          </cell>
          <cell r="AR23">
            <v>144950817</v>
          </cell>
          <cell r="AS23">
            <v>167437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212602332</v>
          </cell>
        </row>
        <row r="24">
          <cell r="A24" t="str">
            <v>01.04.01.05.03</v>
          </cell>
          <cell r="B24" t="str">
            <v>Rendas De Outras Concessões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5580326</v>
          </cell>
          <cell r="AQ24">
            <v>22837263</v>
          </cell>
          <cell r="AR24">
            <v>144950817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173368406</v>
          </cell>
        </row>
        <row r="25">
          <cell r="A25" t="str">
            <v>01.04.01.05.06</v>
          </cell>
          <cell r="B25" t="str">
            <v>Rendas De Edificíos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809000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102375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911375</v>
          </cell>
        </row>
        <row r="26">
          <cell r="A26" t="str">
            <v>01.04.01.05.07</v>
          </cell>
          <cell r="B26" t="str">
            <v>Outras Rendas</v>
          </cell>
          <cell r="C26">
            <v>0</v>
          </cell>
          <cell r="D26">
            <v>2950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443395</v>
          </cell>
          <cell r="T26">
            <v>0</v>
          </cell>
          <cell r="U26">
            <v>0</v>
          </cell>
          <cell r="V26">
            <v>0</v>
          </cell>
          <cell r="W26">
            <v>335600</v>
          </cell>
          <cell r="X26">
            <v>21320550</v>
          </cell>
          <cell r="Y26">
            <v>0</v>
          </cell>
          <cell r="Z26">
            <v>6093082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1803565</v>
          </cell>
          <cell r="AJ26">
            <v>0</v>
          </cell>
          <cell r="AK26">
            <v>0</v>
          </cell>
          <cell r="AL26">
            <v>0</v>
          </cell>
          <cell r="AM26">
            <v>967550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65062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31031754</v>
          </cell>
        </row>
        <row r="27">
          <cell r="A27" t="str">
            <v>01.04.01.05.09</v>
          </cell>
          <cell r="B27" t="str">
            <v>Outros rendimentos de propriedade</v>
          </cell>
          <cell r="C27">
            <v>0</v>
          </cell>
          <cell r="D27">
            <v>3632967</v>
          </cell>
          <cell r="E27">
            <v>0</v>
          </cell>
          <cell r="F27">
            <v>0</v>
          </cell>
          <cell r="G27">
            <v>0</v>
          </cell>
          <cell r="H27">
            <v>2641580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1016250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7290797</v>
          </cell>
        </row>
        <row r="28">
          <cell r="A28" t="str">
            <v>01.04.02</v>
          </cell>
          <cell r="B28" t="str">
            <v>Venda de bens e serviços</v>
          </cell>
          <cell r="C28">
            <v>0</v>
          </cell>
          <cell r="D28">
            <v>1324100</v>
          </cell>
          <cell r="E28">
            <v>0</v>
          </cell>
          <cell r="F28">
            <v>5135499</v>
          </cell>
          <cell r="G28">
            <v>34986530</v>
          </cell>
          <cell r="H28">
            <v>38639109</v>
          </cell>
          <cell r="I28">
            <v>0</v>
          </cell>
          <cell r="J28">
            <v>0</v>
          </cell>
          <cell r="K28">
            <v>30687843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5155614</v>
          </cell>
          <cell r="R28">
            <v>65908491</v>
          </cell>
          <cell r="S28">
            <v>533096160</v>
          </cell>
          <cell r="T28">
            <v>3137455</v>
          </cell>
          <cell r="U28">
            <v>0</v>
          </cell>
          <cell r="V28">
            <v>0</v>
          </cell>
          <cell r="W28">
            <v>96627606</v>
          </cell>
          <cell r="X28">
            <v>366323048</v>
          </cell>
          <cell r="Y28">
            <v>5491189</v>
          </cell>
          <cell r="Z28">
            <v>48176241</v>
          </cell>
          <cell r="AA28">
            <v>83439795</v>
          </cell>
          <cell r="AB28">
            <v>37167974</v>
          </cell>
          <cell r="AC28">
            <v>2420250</v>
          </cell>
          <cell r="AD28">
            <v>43093818</v>
          </cell>
          <cell r="AE28">
            <v>7088332</v>
          </cell>
          <cell r="AF28">
            <v>17890734</v>
          </cell>
          <cell r="AG28">
            <v>8114514</v>
          </cell>
          <cell r="AH28">
            <v>1086755</v>
          </cell>
          <cell r="AI28">
            <v>0</v>
          </cell>
          <cell r="AJ28">
            <v>2899328</v>
          </cell>
          <cell r="AK28">
            <v>3285792</v>
          </cell>
          <cell r="AL28">
            <v>63676642</v>
          </cell>
          <cell r="AM28">
            <v>0</v>
          </cell>
          <cell r="AN28">
            <v>32106406</v>
          </cell>
          <cell r="AO28">
            <v>5295000</v>
          </cell>
          <cell r="AP28">
            <v>60272576</v>
          </cell>
          <cell r="AQ28">
            <v>288181754</v>
          </cell>
          <cell r="AR28">
            <v>0</v>
          </cell>
          <cell r="AS28">
            <v>2809766</v>
          </cell>
          <cell r="AT28">
            <v>9945769</v>
          </cell>
          <cell r="AU28">
            <v>132816650</v>
          </cell>
          <cell r="AV28">
            <v>74477137</v>
          </cell>
          <cell r="AW28">
            <v>14032305</v>
          </cell>
          <cell r="AX28">
            <v>2140185</v>
          </cell>
          <cell r="AY28">
            <v>2126930367</v>
          </cell>
        </row>
        <row r="29">
          <cell r="A29" t="str">
            <v>01.04.02.01.01</v>
          </cell>
          <cell r="B29" t="str">
            <v>Venda Mercadorias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58721873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103030</v>
          </cell>
          <cell r="AT29">
            <v>5626966</v>
          </cell>
          <cell r="AU29">
            <v>0</v>
          </cell>
          <cell r="AV29">
            <v>0</v>
          </cell>
          <cell r="AW29">
            <v>0</v>
          </cell>
          <cell r="AX29">
            <v>2140185</v>
          </cell>
          <cell r="AY29">
            <v>66592054</v>
          </cell>
        </row>
        <row r="30">
          <cell r="A30" t="str">
            <v>01.04.02.01.03</v>
          </cell>
          <cell r="B30" t="str">
            <v>Venda Publicações E Impressos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1099500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7500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2222546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2119543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5449089</v>
          </cell>
        </row>
        <row r="31">
          <cell r="A31" t="str">
            <v>01.04.02.01.09</v>
          </cell>
          <cell r="B31" t="str">
            <v>Outras</v>
          </cell>
          <cell r="C31">
            <v>0</v>
          </cell>
          <cell r="D31">
            <v>0</v>
          </cell>
          <cell r="E31">
            <v>0</v>
          </cell>
          <cell r="F31">
            <v>5135499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1973980</v>
          </cell>
          <cell r="R31">
            <v>0</v>
          </cell>
          <cell r="S31">
            <v>511541</v>
          </cell>
          <cell r="T31">
            <v>0</v>
          </cell>
          <cell r="U31">
            <v>0</v>
          </cell>
          <cell r="V31">
            <v>0</v>
          </cell>
          <cell r="W31">
            <v>3963760</v>
          </cell>
          <cell r="X31">
            <v>0</v>
          </cell>
          <cell r="Y31">
            <v>0</v>
          </cell>
          <cell r="Z31">
            <v>0</v>
          </cell>
          <cell r="AA31">
            <v>634560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147755</v>
          </cell>
          <cell r="AI31">
            <v>0</v>
          </cell>
          <cell r="AJ31">
            <v>676782</v>
          </cell>
          <cell r="AK31">
            <v>3285792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2706736</v>
          </cell>
          <cell r="AT31">
            <v>4318803</v>
          </cell>
          <cell r="AU31">
            <v>233416</v>
          </cell>
          <cell r="AV31">
            <v>4458946</v>
          </cell>
          <cell r="AW31">
            <v>0</v>
          </cell>
          <cell r="AX31">
            <v>0</v>
          </cell>
          <cell r="AY31">
            <v>28047570</v>
          </cell>
        </row>
        <row r="32">
          <cell r="A32" t="str">
            <v>01.04.02.02</v>
          </cell>
          <cell r="B32" t="str">
            <v>Taxas de Prestação de Serviços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33151976</v>
          </cell>
          <cell r="H32">
            <v>38639109</v>
          </cell>
          <cell r="I32">
            <v>0</v>
          </cell>
          <cell r="J32">
            <v>0</v>
          </cell>
          <cell r="K32">
            <v>30687843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389740</v>
          </cell>
          <cell r="R32">
            <v>54581241</v>
          </cell>
          <cell r="S32">
            <v>532550853</v>
          </cell>
          <cell r="T32">
            <v>3137455</v>
          </cell>
          <cell r="U32">
            <v>0</v>
          </cell>
          <cell r="V32">
            <v>0</v>
          </cell>
          <cell r="W32">
            <v>33941973</v>
          </cell>
          <cell r="X32">
            <v>366315548</v>
          </cell>
          <cell r="Y32">
            <v>0</v>
          </cell>
          <cell r="Z32">
            <v>48176241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63676642</v>
          </cell>
          <cell r="AM32">
            <v>0</v>
          </cell>
          <cell r="AN32">
            <v>0</v>
          </cell>
          <cell r="AO32">
            <v>5195000</v>
          </cell>
          <cell r="AP32">
            <v>58153033</v>
          </cell>
          <cell r="AQ32">
            <v>288181754</v>
          </cell>
          <cell r="AR32">
            <v>0</v>
          </cell>
          <cell r="AS32">
            <v>0</v>
          </cell>
          <cell r="AT32">
            <v>0</v>
          </cell>
          <cell r="AU32">
            <v>132583234</v>
          </cell>
          <cell r="AV32">
            <v>70018191</v>
          </cell>
          <cell r="AW32">
            <v>14032305</v>
          </cell>
          <cell r="AX32">
            <v>0</v>
          </cell>
          <cell r="AY32">
            <v>1773412138</v>
          </cell>
        </row>
        <row r="33">
          <cell r="A33" t="str">
            <v>01.04.02.02.01</v>
          </cell>
          <cell r="B33" t="str">
            <v>Prestação de serviços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589298</v>
          </cell>
          <cell r="H33">
            <v>38639109</v>
          </cell>
          <cell r="I33">
            <v>0</v>
          </cell>
          <cell r="J33">
            <v>0</v>
          </cell>
          <cell r="K33">
            <v>30687843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389740</v>
          </cell>
          <cell r="R33">
            <v>54550010</v>
          </cell>
          <cell r="S33">
            <v>11273600</v>
          </cell>
          <cell r="T33">
            <v>3137455</v>
          </cell>
          <cell r="U33">
            <v>0</v>
          </cell>
          <cell r="V33">
            <v>0</v>
          </cell>
          <cell r="W33">
            <v>33941973</v>
          </cell>
          <cell r="X33">
            <v>366020458</v>
          </cell>
          <cell r="Y33">
            <v>0</v>
          </cell>
          <cell r="Z33">
            <v>47227491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63676642</v>
          </cell>
          <cell r="AM33">
            <v>0</v>
          </cell>
          <cell r="AN33">
            <v>0</v>
          </cell>
          <cell r="AO33">
            <v>5195000</v>
          </cell>
          <cell r="AP33">
            <v>23729311</v>
          </cell>
          <cell r="AQ33">
            <v>288181754</v>
          </cell>
          <cell r="AR33">
            <v>0</v>
          </cell>
          <cell r="AS33">
            <v>0</v>
          </cell>
          <cell r="AT33">
            <v>0</v>
          </cell>
          <cell r="AU33">
            <v>132583234</v>
          </cell>
          <cell r="AV33">
            <v>69880783</v>
          </cell>
          <cell r="AW33">
            <v>14032305</v>
          </cell>
          <cell r="AX33">
            <v>0</v>
          </cell>
          <cell r="AY33">
            <v>1183736006</v>
          </cell>
        </row>
        <row r="34">
          <cell r="A34" t="str">
            <v>01.04.02.02.01.00.01</v>
          </cell>
          <cell r="B34" t="str">
            <v>Taxa de serviços de passaportes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45402000</v>
          </cell>
          <cell r="S34">
            <v>11273600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56675600</v>
          </cell>
        </row>
        <row r="35">
          <cell r="A35" t="str">
            <v>01.04.02.02.01.00.04</v>
          </cell>
          <cell r="B35" t="str">
            <v>Taxa de serviços policiais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3162235</v>
          </cell>
          <cell r="S35">
            <v>0</v>
          </cell>
          <cell r="T35">
            <v>3137455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6299690</v>
          </cell>
        </row>
        <row r="36">
          <cell r="A36" t="str">
            <v>01.04.02.02.01.00.08</v>
          </cell>
          <cell r="B36" t="str">
            <v>Taxa de exploração de água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69880783</v>
          </cell>
          <cell r="AW36">
            <v>0</v>
          </cell>
          <cell r="AX36">
            <v>0</v>
          </cell>
          <cell r="AY36">
            <v>69880783</v>
          </cell>
        </row>
        <row r="37">
          <cell r="A37" t="str">
            <v>01.04.02.02.01.00.09</v>
          </cell>
          <cell r="B37" t="str">
            <v>Taxas de serviços de secretaria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589298</v>
          </cell>
          <cell r="H37">
            <v>25024751</v>
          </cell>
          <cell r="I37">
            <v>0</v>
          </cell>
          <cell r="J37">
            <v>0</v>
          </cell>
          <cell r="K37">
            <v>28375840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389740</v>
          </cell>
          <cell r="R37">
            <v>5628775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33941973</v>
          </cell>
          <cell r="X37">
            <v>366020458</v>
          </cell>
          <cell r="Y37">
            <v>0</v>
          </cell>
          <cell r="Z37">
            <v>47227491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8828459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516026785</v>
          </cell>
        </row>
        <row r="38">
          <cell r="A38" t="str">
            <v>01.04.02.02.01.04</v>
          </cell>
          <cell r="B38" t="str">
            <v>Taxas deSeguranças Aeroportária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</row>
        <row r="39">
          <cell r="A39" t="str">
            <v>01.04.02.02.01.08</v>
          </cell>
          <cell r="B39" t="str">
            <v>Taxa de Compensação Equitativa pela Cópia Privada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63676642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63676642</v>
          </cell>
        </row>
        <row r="40">
          <cell r="A40" t="str">
            <v>01.04.02.02.01.09.09</v>
          </cell>
          <cell r="B40" t="str">
            <v>Outras Taxas Diversas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13614358</v>
          </cell>
          <cell r="I40">
            <v>0</v>
          </cell>
          <cell r="J40">
            <v>0</v>
          </cell>
          <cell r="K40">
            <v>2312003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14900852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132583234</v>
          </cell>
          <cell r="AV40">
            <v>0</v>
          </cell>
          <cell r="AW40">
            <v>14032305</v>
          </cell>
          <cell r="AX40">
            <v>0</v>
          </cell>
          <cell r="AY40">
            <v>177442752</v>
          </cell>
        </row>
        <row r="41">
          <cell r="A41" t="str">
            <v>01.04.02.02.01.10</v>
          </cell>
          <cell r="B41" t="str">
            <v xml:space="preserve">Taxa De Segurança Maritima 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288181754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288181754</v>
          </cell>
        </row>
        <row r="42">
          <cell r="A42" t="str">
            <v>01.04.02.02.01.13</v>
          </cell>
          <cell r="B42" t="str">
            <v>Taxa De Vistoria De Abertura E Renovação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5170000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5170000</v>
          </cell>
        </row>
        <row r="43">
          <cell r="A43" t="str">
            <v>01.04.02.02.01.12</v>
          </cell>
          <cell r="B43" t="str">
            <v>Taxas de Serviços de Titulo de Residência de Estrangeiros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357000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357000</v>
          </cell>
        </row>
        <row r="44">
          <cell r="A44" t="str">
            <v>01.04.02.02.01.14</v>
          </cell>
          <cell r="B44" t="str">
            <v>Declaração Ou Emissão De Títulos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25000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25000</v>
          </cell>
        </row>
        <row r="45">
          <cell r="A45" t="str">
            <v>01.04.02.02.02</v>
          </cell>
          <cell r="B45" t="str">
            <v>Emolumentos e custas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32562678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31231</v>
          </cell>
          <cell r="S45">
            <v>521277253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295090</v>
          </cell>
          <cell r="Y45">
            <v>0</v>
          </cell>
          <cell r="Z45">
            <v>948750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34423722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137408</v>
          </cell>
          <cell r="AW45">
            <v>0</v>
          </cell>
          <cell r="AX45">
            <v>0</v>
          </cell>
          <cell r="AY45">
            <v>589676132</v>
          </cell>
        </row>
        <row r="46">
          <cell r="A46" t="str">
            <v>01.04.02.02.02.01</v>
          </cell>
          <cell r="B46" t="str">
            <v>Emolumentos E Custas De Portos E Capitanias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34423722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34423722</v>
          </cell>
        </row>
        <row r="47">
          <cell r="A47" t="str">
            <v>01.04.02.02.02.02</v>
          </cell>
          <cell r="B47" t="str">
            <v>Emolumentos E Custas  Judiciais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</row>
        <row r="48">
          <cell r="A48" t="str">
            <v>01.04.02.02.02.03</v>
          </cell>
          <cell r="B48" t="str">
            <v>Emolumentos E Custas Dos Registos E Notariado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521277253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521277253</v>
          </cell>
        </row>
        <row r="49">
          <cell r="A49" t="str">
            <v>01.04.02.02.02.09</v>
          </cell>
          <cell r="B49" t="str">
            <v>Outros emolumentos e custas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32562678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31231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295090</v>
          </cell>
          <cell r="Y49">
            <v>0</v>
          </cell>
          <cell r="Z49">
            <v>948750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137408</v>
          </cell>
          <cell r="AW49">
            <v>0</v>
          </cell>
          <cell r="AX49">
            <v>0</v>
          </cell>
          <cell r="AY49">
            <v>33975157</v>
          </cell>
        </row>
        <row r="50">
          <cell r="A50" t="str">
            <v>01.04.02.03</v>
          </cell>
          <cell r="B50" t="str">
            <v>Taxas de outros serviços</v>
          </cell>
          <cell r="C50">
            <v>0</v>
          </cell>
          <cell r="D50">
            <v>1324100</v>
          </cell>
          <cell r="E50">
            <v>0</v>
          </cell>
          <cell r="F50">
            <v>0</v>
          </cell>
          <cell r="G50">
            <v>1834554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2791894</v>
          </cell>
          <cell r="R50">
            <v>0</v>
          </cell>
          <cell r="S50">
            <v>33766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5491189</v>
          </cell>
          <cell r="Z50">
            <v>0</v>
          </cell>
          <cell r="AA50">
            <v>82805235</v>
          </cell>
          <cell r="AB50">
            <v>37167974</v>
          </cell>
          <cell r="AC50">
            <v>2420250</v>
          </cell>
          <cell r="AD50">
            <v>43093818</v>
          </cell>
          <cell r="AE50">
            <v>7088332</v>
          </cell>
          <cell r="AF50">
            <v>17890734</v>
          </cell>
          <cell r="AG50">
            <v>8114514</v>
          </cell>
          <cell r="AH50">
            <v>939000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32106406</v>
          </cell>
          <cell r="AO50">
            <v>100000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243201766</v>
          </cell>
        </row>
        <row r="51">
          <cell r="A51" t="str">
            <v>01.04.02.03.01</v>
          </cell>
          <cell r="B51" t="str">
            <v>Taxas De Serviços Médico-Hospitalares</v>
          </cell>
          <cell r="C51">
            <v>0</v>
          </cell>
          <cell r="D51">
            <v>1324100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82805235</v>
          </cell>
          <cell r="AB51">
            <v>37167974</v>
          </cell>
          <cell r="AC51">
            <v>2420250</v>
          </cell>
          <cell r="AD51">
            <v>43093818</v>
          </cell>
          <cell r="AE51">
            <v>7088332</v>
          </cell>
          <cell r="AF51">
            <v>17890734</v>
          </cell>
          <cell r="AG51">
            <v>8114514</v>
          </cell>
          <cell r="AH51">
            <v>939000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200843957</v>
          </cell>
        </row>
        <row r="52">
          <cell r="A52" t="str">
            <v>01.04.02.03.02</v>
          </cell>
          <cell r="B52" t="str">
            <v>Taxas De Serviços Das Oficinas Do Estado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2791894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2791894</v>
          </cell>
        </row>
        <row r="53">
          <cell r="A53" t="str">
            <v>01.04.02.03.09</v>
          </cell>
          <cell r="B53" t="str">
            <v>Outras Taxas De Serviços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1834554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33766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5491189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32106406</v>
          </cell>
          <cell r="AO53">
            <v>100000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39565915</v>
          </cell>
        </row>
        <row r="54">
          <cell r="A54" t="str">
            <v>01.04.02.04</v>
          </cell>
          <cell r="B54" t="str">
            <v>Emolumentos pessoais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10227750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10227750</v>
          </cell>
        </row>
        <row r="55">
          <cell r="A55" t="str">
            <v>01.04.02.04.08</v>
          </cell>
          <cell r="B55" t="str">
            <v>Serviços de polícia e fronteiras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10227750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10227750</v>
          </cell>
        </row>
        <row r="56">
          <cell r="A56" t="str">
            <v>01.04.03</v>
          </cell>
          <cell r="B56" t="str">
            <v>Multas e outras penalidades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12500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7403710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10048933</v>
          </cell>
          <cell r="Y56">
            <v>0</v>
          </cell>
          <cell r="Z56">
            <v>507910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288000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18261053</v>
          </cell>
        </row>
        <row r="57">
          <cell r="A57" t="str">
            <v>01.04.03.01</v>
          </cell>
          <cell r="B57" t="str">
            <v>Multas por infracções ao código da estrada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4652050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4652050</v>
          </cell>
        </row>
        <row r="58">
          <cell r="A58" t="str">
            <v>01.04.03.07</v>
          </cell>
          <cell r="B58" t="str">
            <v>Multas e outras penalidades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12500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2751660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288000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3052160</v>
          </cell>
        </row>
        <row r="59">
          <cell r="A59" t="str">
            <v>01.04.03.09</v>
          </cell>
          <cell r="B59" t="str">
            <v>Outras Multas E Penalidades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10048933</v>
          </cell>
          <cell r="Y59">
            <v>0</v>
          </cell>
          <cell r="Z59">
            <v>507910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10556843</v>
          </cell>
        </row>
        <row r="60">
          <cell r="A60" t="str">
            <v>01.04.04</v>
          </cell>
          <cell r="B60" t="str">
            <v>Outras Transferências</v>
          </cell>
          <cell r="C60">
            <v>0</v>
          </cell>
          <cell r="D60">
            <v>3200000</v>
          </cell>
          <cell r="E60">
            <v>400000</v>
          </cell>
          <cell r="F60">
            <v>26775591</v>
          </cell>
          <cell r="G60">
            <v>0</v>
          </cell>
          <cell r="H60">
            <v>31862332</v>
          </cell>
          <cell r="I60">
            <v>1900000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44374754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2000000</v>
          </cell>
          <cell r="X60">
            <v>0</v>
          </cell>
          <cell r="Y60">
            <v>0</v>
          </cell>
          <cell r="Z60">
            <v>0</v>
          </cell>
          <cell r="AA60">
            <v>1075650</v>
          </cell>
          <cell r="AB60">
            <v>6464529</v>
          </cell>
          <cell r="AC60">
            <v>6000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1414766</v>
          </cell>
          <cell r="AQ60">
            <v>43064167</v>
          </cell>
          <cell r="AR60">
            <v>0</v>
          </cell>
          <cell r="AS60">
            <v>0</v>
          </cell>
          <cell r="AT60">
            <v>3247872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165785661</v>
          </cell>
        </row>
        <row r="61">
          <cell r="A61" t="str">
            <v>01.04.04.01</v>
          </cell>
          <cell r="B61" t="str">
            <v>Outras Transferencias Correntes</v>
          </cell>
          <cell r="C61">
            <v>0</v>
          </cell>
          <cell r="D61">
            <v>3200000</v>
          </cell>
          <cell r="E61">
            <v>400000</v>
          </cell>
          <cell r="F61">
            <v>26775591</v>
          </cell>
          <cell r="G61">
            <v>0</v>
          </cell>
          <cell r="H61">
            <v>31862332</v>
          </cell>
          <cell r="I61">
            <v>1900000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44374754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2000000</v>
          </cell>
          <cell r="X61">
            <v>0</v>
          </cell>
          <cell r="Y61">
            <v>0</v>
          </cell>
          <cell r="Z61">
            <v>0</v>
          </cell>
          <cell r="AA61">
            <v>1075650</v>
          </cell>
          <cell r="AB61">
            <v>6464529</v>
          </cell>
          <cell r="AC61">
            <v>6000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1414766</v>
          </cell>
          <cell r="AQ61">
            <v>43064167</v>
          </cell>
          <cell r="AR61">
            <v>0</v>
          </cell>
          <cell r="AS61">
            <v>0</v>
          </cell>
          <cell r="AT61">
            <v>3247872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165785661</v>
          </cell>
        </row>
        <row r="62">
          <cell r="A62" t="str">
            <v>01.04.05</v>
          </cell>
          <cell r="B62" t="str">
            <v>Outras receitas diversas e não especificadas</v>
          </cell>
          <cell r="C62">
            <v>0</v>
          </cell>
          <cell r="D62">
            <v>10221617</v>
          </cell>
          <cell r="E62">
            <v>0</v>
          </cell>
          <cell r="F62">
            <v>0</v>
          </cell>
          <cell r="G62">
            <v>0</v>
          </cell>
          <cell r="H62">
            <v>6958279</v>
          </cell>
          <cell r="I62">
            <v>0</v>
          </cell>
          <cell r="J62">
            <v>467300</v>
          </cell>
          <cell r="K62">
            <v>0</v>
          </cell>
          <cell r="L62">
            <v>0</v>
          </cell>
          <cell r="M62">
            <v>3407205</v>
          </cell>
          <cell r="N62">
            <v>0</v>
          </cell>
          <cell r="O62">
            <v>0</v>
          </cell>
          <cell r="P62">
            <v>0</v>
          </cell>
          <cell r="Q62">
            <v>6861722</v>
          </cell>
          <cell r="R62">
            <v>2597646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10514805</v>
          </cell>
          <cell r="X62">
            <v>19612100</v>
          </cell>
          <cell r="Y62">
            <v>0</v>
          </cell>
          <cell r="Z62">
            <v>0</v>
          </cell>
          <cell r="AA62">
            <v>16900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27300</v>
          </cell>
          <cell r="AL62">
            <v>10221616</v>
          </cell>
          <cell r="AM62">
            <v>0</v>
          </cell>
          <cell r="AN62">
            <v>165862</v>
          </cell>
          <cell r="AO62">
            <v>14403458</v>
          </cell>
          <cell r="AP62">
            <v>0</v>
          </cell>
          <cell r="AQ62">
            <v>0</v>
          </cell>
          <cell r="AR62">
            <v>0</v>
          </cell>
          <cell r="AS62">
            <v>457119</v>
          </cell>
          <cell r="AT62">
            <v>0</v>
          </cell>
          <cell r="AU62">
            <v>26282</v>
          </cell>
          <cell r="AV62">
            <v>0</v>
          </cell>
          <cell r="AW62">
            <v>0</v>
          </cell>
          <cell r="AX62">
            <v>0</v>
          </cell>
          <cell r="AY62">
            <v>85959211</v>
          </cell>
        </row>
        <row r="63">
          <cell r="A63" t="str">
            <v>01.04.05.01</v>
          </cell>
          <cell r="B63" t="str">
            <v>Receitas do totoloto nacional</v>
          </cell>
          <cell r="C63">
            <v>0</v>
          </cell>
          <cell r="D63">
            <v>10221617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3407205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10221617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10221616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34072055</v>
          </cell>
        </row>
        <row r="64">
          <cell r="A64" t="str">
            <v>01.04.05.02</v>
          </cell>
          <cell r="B64" t="str">
            <v>Reposições não abatidas nos pagamentos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6958279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6958279</v>
          </cell>
        </row>
        <row r="65">
          <cell r="A65" t="str">
            <v>01.04.05.03</v>
          </cell>
          <cell r="B65" t="str">
            <v>Devoluções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165862</v>
          </cell>
          <cell r="AO65">
            <v>112516</v>
          </cell>
          <cell r="AP65">
            <v>0</v>
          </cell>
          <cell r="AQ65">
            <v>0</v>
          </cell>
          <cell r="AR65">
            <v>0</v>
          </cell>
          <cell r="AS65">
            <v>42200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320578</v>
          </cell>
        </row>
        <row r="66">
          <cell r="A66" t="str">
            <v>01.04.05.09</v>
          </cell>
          <cell r="B66" t="str">
            <v>Outras Receitas  Não Especificadas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467300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6861722</v>
          </cell>
          <cell r="R66">
            <v>2597646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293188</v>
          </cell>
          <cell r="X66">
            <v>19612100</v>
          </cell>
          <cell r="Y66">
            <v>0</v>
          </cell>
          <cell r="Z66">
            <v>0</v>
          </cell>
          <cell r="AA66">
            <v>16900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27300</v>
          </cell>
          <cell r="AL66">
            <v>0</v>
          </cell>
          <cell r="AM66">
            <v>0</v>
          </cell>
          <cell r="AN66">
            <v>0</v>
          </cell>
          <cell r="AO66">
            <v>14290942</v>
          </cell>
          <cell r="AP66">
            <v>0</v>
          </cell>
          <cell r="AQ66">
            <v>0</v>
          </cell>
          <cell r="AR66">
            <v>0</v>
          </cell>
          <cell r="AS66">
            <v>414919</v>
          </cell>
          <cell r="AT66">
            <v>0</v>
          </cell>
          <cell r="AU66">
            <v>26282</v>
          </cell>
          <cell r="AV66">
            <v>0</v>
          </cell>
          <cell r="AW66">
            <v>0</v>
          </cell>
          <cell r="AX66">
            <v>0</v>
          </cell>
          <cell r="AY66">
            <v>44608299</v>
          </cell>
        </row>
        <row r="67">
          <cell r="A67" t="str">
            <v>03.01</v>
          </cell>
          <cell r="B67" t="str">
            <v>Activos Não Financeiros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90807950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90807950</v>
          </cell>
        </row>
        <row r="68">
          <cell r="A68" t="str">
            <v>03.01.04</v>
          </cell>
          <cell r="B68" t="str">
            <v>Recursos naturais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3462581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3462581</v>
          </cell>
        </row>
        <row r="69">
          <cell r="A69" t="str">
            <v>03.01.01.01.06.02</v>
          </cell>
          <cell r="B69" t="str">
            <v>Outras Construções - Vendas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1028331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1028331</v>
          </cell>
        </row>
        <row r="70">
          <cell r="A70" t="str">
            <v>03.01.01.02.01.01.02</v>
          </cell>
          <cell r="B70" t="str">
            <v>Viaturas Ligeiras De Passageiros - Vendas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2208000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2208000</v>
          </cell>
        </row>
        <row r="71">
          <cell r="A71" t="str">
            <v>03.01.01.02.01.06.02</v>
          </cell>
          <cell r="B71" t="str">
            <v>Motos E Motociclos - Vendas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226250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226250</v>
          </cell>
        </row>
        <row r="72">
          <cell r="A72" t="str">
            <v>03.01.01.02.04.02</v>
          </cell>
          <cell r="B72" t="str">
            <v>Outra Maquinaria E Equipamento - Vendas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</row>
        <row r="73">
          <cell r="A73" t="str">
            <v>03.01.03</v>
          </cell>
          <cell r="B73" t="str">
            <v>Valores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87345369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87345369</v>
          </cell>
        </row>
        <row r="74">
          <cell r="A74" t="str">
            <v>03.01.03.02</v>
          </cell>
          <cell r="B74" t="str">
            <v>Valores - Vendas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87345369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87345369</v>
          </cell>
        </row>
        <row r="75">
          <cell r="A75" t="str">
            <v>Receitas Total</v>
          </cell>
          <cell r="C75">
            <v>0</v>
          </cell>
          <cell r="D75">
            <v>38242026</v>
          </cell>
          <cell r="E75">
            <v>1456790</v>
          </cell>
          <cell r="F75">
            <v>86962597</v>
          </cell>
          <cell r="G75">
            <v>42927816</v>
          </cell>
          <cell r="H75">
            <v>126616139</v>
          </cell>
          <cell r="I75">
            <v>1900000</v>
          </cell>
          <cell r="J75">
            <v>860751</v>
          </cell>
          <cell r="K75">
            <v>84687843</v>
          </cell>
          <cell r="L75">
            <v>0</v>
          </cell>
          <cell r="M75">
            <v>19185399</v>
          </cell>
          <cell r="N75">
            <v>14247561</v>
          </cell>
          <cell r="O75">
            <v>0</v>
          </cell>
          <cell r="P75">
            <v>17036094</v>
          </cell>
          <cell r="Q75">
            <v>83622530</v>
          </cell>
          <cell r="R75">
            <v>75909847</v>
          </cell>
          <cell r="S75">
            <v>625472995</v>
          </cell>
          <cell r="T75">
            <v>3153155</v>
          </cell>
          <cell r="U75">
            <v>0</v>
          </cell>
          <cell r="V75">
            <v>0</v>
          </cell>
          <cell r="W75">
            <v>646583303</v>
          </cell>
          <cell r="X75">
            <v>489728187</v>
          </cell>
          <cell r="Y75">
            <v>9021169</v>
          </cell>
          <cell r="Z75">
            <v>57319198</v>
          </cell>
          <cell r="AA75">
            <v>277148245</v>
          </cell>
          <cell r="AB75">
            <v>154032503</v>
          </cell>
          <cell r="AC75">
            <v>33812431</v>
          </cell>
          <cell r="AD75">
            <v>59895564</v>
          </cell>
          <cell r="AE75">
            <v>17486926</v>
          </cell>
          <cell r="AF75">
            <v>17890734</v>
          </cell>
          <cell r="AG75">
            <v>16542514</v>
          </cell>
          <cell r="AH75">
            <v>17349114</v>
          </cell>
          <cell r="AI75">
            <v>1803565</v>
          </cell>
          <cell r="AJ75">
            <v>2899328</v>
          </cell>
          <cell r="AK75">
            <v>6523995</v>
          </cell>
          <cell r="AL75">
            <v>75644513</v>
          </cell>
          <cell r="AM75">
            <v>967550</v>
          </cell>
          <cell r="AN75">
            <v>48329149</v>
          </cell>
          <cell r="AO75">
            <v>19698458</v>
          </cell>
          <cell r="AP75">
            <v>67555668</v>
          </cell>
          <cell r="AQ75">
            <v>354083184</v>
          </cell>
          <cell r="AR75">
            <v>144950817</v>
          </cell>
          <cell r="AS75">
            <v>7818120</v>
          </cell>
          <cell r="AT75">
            <v>30341239</v>
          </cell>
          <cell r="AU75">
            <v>163345966</v>
          </cell>
          <cell r="AV75">
            <v>134068809</v>
          </cell>
          <cell r="AW75">
            <v>14032305</v>
          </cell>
          <cell r="AX75">
            <v>5884012</v>
          </cell>
          <cell r="AY75">
            <v>4097038109</v>
          </cell>
        </row>
        <row r="76">
          <cell r="A76" t="str">
            <v>Operações de Tesouraria</v>
          </cell>
        </row>
        <row r="77">
          <cell r="A77" t="str">
            <v>09.01.03.01</v>
          </cell>
          <cell r="B77" t="str">
            <v>Recebidas Pelos Fsa</v>
          </cell>
          <cell r="C77">
            <v>19535420</v>
          </cell>
          <cell r="D77">
            <v>192146724</v>
          </cell>
          <cell r="E77">
            <v>32061685</v>
          </cell>
          <cell r="F77">
            <v>232761032</v>
          </cell>
          <cell r="G77">
            <v>40322052</v>
          </cell>
          <cell r="H77">
            <v>149319702</v>
          </cell>
          <cell r="I77">
            <v>87812719</v>
          </cell>
          <cell r="J77">
            <v>191636331</v>
          </cell>
          <cell r="K77">
            <v>0</v>
          </cell>
          <cell r="L77">
            <v>13663506</v>
          </cell>
          <cell r="M77">
            <v>151049926</v>
          </cell>
          <cell r="N77">
            <v>0</v>
          </cell>
          <cell r="O77">
            <v>2402823546</v>
          </cell>
          <cell r="P77">
            <v>17062495</v>
          </cell>
          <cell r="Q77">
            <v>1129078643</v>
          </cell>
          <cell r="R77">
            <v>2700789055</v>
          </cell>
          <cell r="S77">
            <v>0</v>
          </cell>
          <cell r="T77">
            <v>420746505</v>
          </cell>
          <cell r="U77">
            <v>19588555</v>
          </cell>
          <cell r="V77">
            <v>17630014</v>
          </cell>
          <cell r="W77">
            <v>887548492</v>
          </cell>
          <cell r="X77">
            <v>401286833</v>
          </cell>
          <cell r="Y77">
            <v>29964254</v>
          </cell>
          <cell r="Z77">
            <v>0</v>
          </cell>
          <cell r="AA77">
            <v>429708907</v>
          </cell>
          <cell r="AB77">
            <v>312559360</v>
          </cell>
          <cell r="AC77">
            <v>63276931</v>
          </cell>
          <cell r="AD77">
            <v>132204243</v>
          </cell>
          <cell r="AE77">
            <v>19473970</v>
          </cell>
          <cell r="AF77">
            <v>17836654</v>
          </cell>
          <cell r="AG77">
            <v>30393014</v>
          </cell>
          <cell r="AH77">
            <v>44646634</v>
          </cell>
          <cell r="AI77">
            <v>40410666</v>
          </cell>
          <cell r="AJ77">
            <v>35250515</v>
          </cell>
          <cell r="AK77">
            <v>88106826</v>
          </cell>
          <cell r="AL77">
            <v>0</v>
          </cell>
          <cell r="AM77">
            <v>39080323</v>
          </cell>
          <cell r="AN77">
            <v>0</v>
          </cell>
          <cell r="AO77">
            <v>14305579</v>
          </cell>
          <cell r="AP77">
            <v>76140586</v>
          </cell>
          <cell r="AQ77">
            <v>892251533</v>
          </cell>
          <cell r="AR77">
            <v>0</v>
          </cell>
          <cell r="AS77">
            <v>72594286</v>
          </cell>
          <cell r="AT77">
            <v>92242218</v>
          </cell>
          <cell r="AU77">
            <v>24196291</v>
          </cell>
          <cell r="AV77">
            <v>457490580</v>
          </cell>
          <cell r="AW77">
            <v>28011456</v>
          </cell>
          <cell r="AX77">
            <v>63553777</v>
          </cell>
          <cell r="AY77">
            <v>12110561838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TOC"/>
      <sheetName val="NPV Reduction"/>
      <sheetName val="Noyau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1996"/>
      <sheetName val="Fund_Credit"/>
      <sheetName val="Export destination"/>
      <sheetName val="Realism 2 - Fiscal multiplier"/>
      <sheetName val="Realism 2 - Alt. 1"/>
      <sheetName val="panel chart"/>
      <sheetName val="MMI"/>
      <sheetName val="Info Din."/>
      <sheetName val="Tally_PDR"/>
      <sheetName val="Scheduled Repayment"/>
      <sheetName val="SEI"/>
      <sheetName val="FHIS"/>
      <sheetName val="BOP9703_stress"/>
      <sheetName val="Q1"/>
      <sheetName val="C_basef14.3p10.6"/>
      <sheetName val="WEO_WETA"/>
      <sheetName val="IFS SURVEYS Dec1990_Feb2004"/>
      <sheetName val="Monetary Dev_Monthly"/>
      <sheetName val="Table of Contents"/>
      <sheetName val="InHUB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  <sheetName val="ExpTemplate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Scheduled Repayment"/>
      <sheetName val="Chart_1"/>
      <sheetName val="Table_1"/>
      <sheetName val="Table_2"/>
      <sheetName val="Table_3"/>
      <sheetName val="Table_4"/>
      <sheetName val="Table_5"/>
      <sheetName val="Table_6"/>
      <sheetName val="Table_7"/>
      <sheetName val="Table_8"/>
      <sheetName val="Table_9"/>
      <sheetName val="Table_11"/>
      <sheetName val="Scheduled_Repayment"/>
      <sheetName val="Chart_11"/>
      <sheetName val="Table_12"/>
      <sheetName val="Table_21"/>
      <sheetName val="Table_31"/>
      <sheetName val="Table_41"/>
      <sheetName val="Table_51"/>
      <sheetName val="Table_61"/>
      <sheetName val="Table_71"/>
      <sheetName val="Table_81"/>
      <sheetName val="Table_91"/>
      <sheetName val="Table_111"/>
      <sheetName val="Scheduled_Repayment1"/>
      <sheetName val="Chart_12"/>
      <sheetName val="Table_13"/>
      <sheetName val="Table_22"/>
      <sheetName val="Table_32"/>
      <sheetName val="Table_42"/>
      <sheetName val="Table_52"/>
      <sheetName val="Table_62"/>
      <sheetName val="Table_72"/>
      <sheetName val="Table_82"/>
      <sheetName val="Table_92"/>
      <sheetName val="Table_112"/>
      <sheetName val="Scheduled_Repaymen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INPUT"/>
      <sheetName val="GDP Prod. - Input"/>
      <sheetName val="OUTPUT"/>
      <sheetName val="Table 1 - SEFI"/>
      <sheetName val="National Accounts"/>
      <sheetName val="Table Article IV"/>
      <sheetName val="WETA"/>
      <sheetName val="Charts Article IV"/>
      <sheetName val="Sector GDP Comparison"/>
      <sheetName val="PROJECTIONS"/>
      <sheetName val="Staff Report T6"/>
      <sheetName val="Table 1 - SEFI COMPARISON"/>
      <sheetName val="SUMMARY"/>
      <sheetName val="INE PIBprod"/>
      <sheetName val="Medium Term"/>
      <sheetName val="Basic Data"/>
      <sheetName val="Staff Report T1"/>
      <sheetName val="SEFI"/>
      <sheetName val="Excel macros"/>
      <sheetName val="Table 3"/>
      <sheetName val="Table 4"/>
      <sheetName val="Table 5"/>
      <sheetName val="Table 6"/>
      <sheetName val="Table 2"/>
      <sheetName val="GDP_Prod__-_Input"/>
      <sheetName val="Table_1_-_SEFI"/>
      <sheetName val="National_Accounts"/>
      <sheetName val="Table_Article_IV"/>
      <sheetName val="Charts_Article_IV"/>
      <sheetName val="Sector_GDP_Comparison"/>
      <sheetName val="Staff_Report_T6"/>
      <sheetName val="Table_1_-_SEFI_COMPARISON"/>
      <sheetName val="INE_PIBprod"/>
      <sheetName val="Medium_Term"/>
      <sheetName val="Basic_Data"/>
      <sheetName val="Staff_Report_T1"/>
      <sheetName val="Excel_macros"/>
      <sheetName val="SPNF"/>
      <sheetName val="Official"/>
      <sheetName val="Main"/>
      <sheetName val="Kin"/>
      <sheetName val="Table 1"/>
      <sheetName val="ExpTemplate"/>
    </sheetNames>
    <sheetDataSet>
      <sheetData sheetId="0">
        <row r="1">
          <cell r="C1" t="str">
            <v>SUMMARY TABLES FOR EACH SECTOR; WEO SUBMISISON DATA AND CODES; CONSISTENCY CHECKS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showGridLines="0" tabSelected="1" zoomScaleNormal="100" workbookViewId="0">
      <pane ySplit="7" topLeftCell="A195" activePane="bottomLeft" state="frozen"/>
      <selection activeCell="P10" sqref="P10"/>
      <selection pane="bottomLeft" activeCell="J226" sqref="J226"/>
    </sheetView>
  </sheetViews>
  <sheetFormatPr defaultColWidth="8.5703125" defaultRowHeight="12.75"/>
  <cols>
    <col min="1" max="1" width="18.28515625" style="4" customWidth="1"/>
    <col min="2" max="2" width="38.5703125" style="4" customWidth="1"/>
    <col min="3" max="3" width="14.5703125" style="4" customWidth="1"/>
    <col min="4" max="4" width="14" style="4" customWidth="1"/>
    <col min="5" max="5" width="13.7109375" style="4" customWidth="1"/>
    <col min="6" max="6" width="13" style="4" customWidth="1"/>
    <col min="7" max="7" width="13.42578125" style="4" bestFit="1" customWidth="1"/>
    <col min="8" max="8" width="13.140625" style="4" customWidth="1"/>
    <col min="9" max="9" width="13.42578125" style="4" customWidth="1"/>
    <col min="10" max="10" width="49.7109375" style="4" customWidth="1"/>
    <col min="11" max="11" width="12.140625" style="4" customWidth="1"/>
    <col min="12" max="16384" width="8.5703125" style="4"/>
  </cols>
  <sheetData>
    <row r="1" spans="1:8">
      <c r="A1" s="1"/>
      <c r="B1" s="2"/>
      <c r="C1" s="3"/>
      <c r="D1" s="1"/>
      <c r="E1" s="1"/>
      <c r="F1" s="1"/>
      <c r="G1" s="1"/>
      <c r="H1" s="1"/>
    </row>
    <row r="2" spans="1:8" ht="42" customHeight="1">
      <c r="A2" s="5"/>
      <c r="B2" s="6"/>
      <c r="C2" s="5"/>
      <c r="D2" s="7"/>
      <c r="E2" s="7"/>
      <c r="F2" s="8"/>
      <c r="G2" s="8"/>
      <c r="H2" s="8"/>
    </row>
    <row r="3" spans="1:8" ht="29.25" customHeight="1">
      <c r="A3" s="5"/>
      <c r="B3" s="5"/>
      <c r="C3" s="9"/>
      <c r="D3" s="9"/>
      <c r="E3" s="10"/>
      <c r="F3" s="8"/>
      <c r="G3" s="8"/>
      <c r="H3" s="8"/>
    </row>
    <row r="4" spans="1:8" ht="15" customHeight="1">
      <c r="A4" s="11" t="s">
        <v>0</v>
      </c>
      <c r="B4" s="12"/>
      <c r="C4" s="13" t="s">
        <v>1</v>
      </c>
      <c r="D4" s="13" t="s">
        <v>2</v>
      </c>
      <c r="E4" s="14" t="s">
        <v>3</v>
      </c>
      <c r="F4" s="15"/>
      <c r="G4" s="16"/>
      <c r="H4" s="17" t="s">
        <v>4</v>
      </c>
    </row>
    <row r="5" spans="1:8" ht="21" customHeight="1">
      <c r="A5" s="18"/>
      <c r="B5" s="19"/>
      <c r="C5" s="20"/>
      <c r="D5" s="20"/>
      <c r="E5" s="17" t="s">
        <v>5</v>
      </c>
      <c r="F5" s="17" t="s">
        <v>6</v>
      </c>
      <c r="G5" s="17" t="s">
        <v>7</v>
      </c>
      <c r="H5" s="21"/>
    </row>
    <row r="6" spans="1:8" ht="12.6" customHeight="1">
      <c r="A6" s="23"/>
      <c r="B6" s="24"/>
      <c r="C6" s="20"/>
      <c r="D6" s="20"/>
      <c r="E6" s="21"/>
      <c r="F6" s="21"/>
      <c r="G6" s="21"/>
      <c r="H6" s="21"/>
    </row>
    <row r="7" spans="1:8" ht="13.5" customHeight="1">
      <c r="A7" s="25" t="s">
        <v>8</v>
      </c>
      <c r="B7" s="26" t="s">
        <v>9</v>
      </c>
      <c r="C7" s="27"/>
      <c r="D7" s="27"/>
      <c r="E7" s="28"/>
      <c r="F7" s="28"/>
      <c r="G7" s="28"/>
      <c r="H7" s="28"/>
    </row>
    <row r="8" spans="1:8" ht="12.95" customHeight="1">
      <c r="A8" s="29"/>
      <c r="B8" s="30" t="s">
        <v>10</v>
      </c>
      <c r="C8" s="31">
        <f>+C9+C184</f>
        <v>64985780520</v>
      </c>
      <c r="D8" s="31">
        <f>+D9+D184</f>
        <v>67682285046.663376</v>
      </c>
      <c r="E8" s="32">
        <f>+E9+E184</f>
        <v>62276945990</v>
      </c>
      <c r="F8" s="32">
        <f>+F9+F184</f>
        <v>4097038109</v>
      </c>
      <c r="G8" s="32">
        <f>+G9+G184</f>
        <v>66373984099</v>
      </c>
      <c r="H8" s="33">
        <f>+G8/D8</f>
        <v>0.98066996486951685</v>
      </c>
    </row>
    <row r="9" spans="1:8">
      <c r="A9" s="34"/>
      <c r="B9" s="35" t="s">
        <v>11</v>
      </c>
      <c r="C9" s="36">
        <f>+C10+C45+C52+C74</f>
        <v>64238378577</v>
      </c>
      <c r="D9" s="36">
        <f>+D10+D45+D52+D74</f>
        <v>66934883103.663376</v>
      </c>
      <c r="E9" s="37">
        <f>+E10+E45+E52+E74</f>
        <v>62228736619</v>
      </c>
      <c r="F9" s="37">
        <f>+F10+F45+F52+F74</f>
        <v>4006230159</v>
      </c>
      <c r="G9" s="37">
        <f>+G10+G45+G52+G74</f>
        <v>66234966778</v>
      </c>
      <c r="H9" s="38">
        <f>+G9/D9</f>
        <v>0.98954332489713326</v>
      </c>
    </row>
    <row r="10" spans="1:8">
      <c r="A10" s="39" t="s">
        <v>12</v>
      </c>
      <c r="B10" s="40" t="s">
        <v>13</v>
      </c>
      <c r="C10" s="41">
        <f>+C12+C15+C18+C36+C40</f>
        <v>44350416191</v>
      </c>
      <c r="D10" s="41">
        <f>+D12+D15+D18+D36+D40</f>
        <v>44350416191</v>
      </c>
      <c r="E10" s="41">
        <f>+E12+E15+E18+E36+E40</f>
        <v>49956491787</v>
      </c>
      <c r="F10" s="41">
        <f>+F12+F15+F18+F36+F40</f>
        <v>4365638</v>
      </c>
      <c r="G10" s="41">
        <f>+G12+G15+G18+G36+G40</f>
        <v>49960857425</v>
      </c>
      <c r="H10" s="42">
        <f>+G10/D10</f>
        <v>1.1265025610997204</v>
      </c>
    </row>
    <row r="11" spans="1:8">
      <c r="A11" s="43"/>
      <c r="B11" s="44"/>
      <c r="C11" s="45"/>
      <c r="D11" s="45"/>
      <c r="E11" s="46"/>
      <c r="F11" s="46"/>
      <c r="G11" s="46"/>
      <c r="H11" s="47"/>
    </row>
    <row r="12" spans="1:8">
      <c r="A12" s="48" t="s">
        <v>14</v>
      </c>
      <c r="B12" s="49" t="s">
        <v>15</v>
      </c>
      <c r="C12" s="50">
        <f t="shared" ref="C12:D12" si="0">SUM(C13:C14)</f>
        <v>10968181905</v>
      </c>
      <c r="D12" s="50">
        <f t="shared" si="0"/>
        <v>10968181905</v>
      </c>
      <c r="E12" s="50">
        <f>SUM(E13:E14)</f>
        <v>12235004220</v>
      </c>
      <c r="F12" s="50">
        <f>SUM(F13:F14)</f>
        <v>0</v>
      </c>
      <c r="G12" s="50">
        <f>SUM(G13:G14)</f>
        <v>12235004220</v>
      </c>
      <c r="H12" s="51">
        <f t="shared" ref="H12:H75" si="1">+G12/D12</f>
        <v>1.1154997542867611</v>
      </c>
    </row>
    <row r="13" spans="1:8">
      <c r="A13" s="52" t="s">
        <v>16</v>
      </c>
      <c r="B13" s="53" t="s">
        <v>17</v>
      </c>
      <c r="C13" s="54">
        <v>6922796308</v>
      </c>
      <c r="D13" s="54">
        <v>6922796308</v>
      </c>
      <c r="E13" s="54">
        <f>6914033347-217524474+24210580</f>
        <v>6720719453</v>
      </c>
      <c r="F13" s="54"/>
      <c r="G13" s="54">
        <f>+E13+F13</f>
        <v>6720719453</v>
      </c>
      <c r="H13" s="55">
        <f>+G13/D13</f>
        <v>0.97080993777521962</v>
      </c>
    </row>
    <row r="14" spans="1:8">
      <c r="A14" s="52" t="s">
        <v>18</v>
      </c>
      <c r="B14" s="53" t="s">
        <v>19</v>
      </c>
      <c r="C14" s="54">
        <v>4045385597</v>
      </c>
      <c r="D14" s="54">
        <v>4045385597</v>
      </c>
      <c r="E14" s="54">
        <v>5514284767</v>
      </c>
      <c r="F14" s="54"/>
      <c r="G14" s="54">
        <f>+E14+F14</f>
        <v>5514284767</v>
      </c>
      <c r="H14" s="55">
        <f t="shared" si="1"/>
        <v>1.3631048597911939</v>
      </c>
    </row>
    <row r="15" spans="1:8" s="56" customFormat="1">
      <c r="A15" s="48" t="s">
        <v>20</v>
      </c>
      <c r="B15" s="49" t="s">
        <v>21</v>
      </c>
      <c r="C15" s="50">
        <f>SUM(C16:C17)</f>
        <v>165057520</v>
      </c>
      <c r="D15" s="50">
        <f>SUM(D16:D17)</f>
        <v>165057520</v>
      </c>
      <c r="E15" s="50">
        <f>SUM(E16:E17)</f>
        <v>666604454</v>
      </c>
      <c r="F15" s="50">
        <f>SUM(F16)</f>
        <v>0</v>
      </c>
      <c r="G15" s="50">
        <f>SUM(G16:G17)</f>
        <v>666604454</v>
      </c>
      <c r="H15" s="51">
        <f t="shared" si="1"/>
        <v>4.038619106842269</v>
      </c>
    </row>
    <row r="16" spans="1:8">
      <c r="A16" s="57" t="s">
        <v>22</v>
      </c>
      <c r="B16" s="58" t="s">
        <v>23</v>
      </c>
      <c r="C16" s="54">
        <v>132071412</v>
      </c>
      <c r="D16" s="54">
        <v>132071412</v>
      </c>
      <c r="E16" s="54">
        <f>448142899+217524474</f>
        <v>665667373</v>
      </c>
      <c r="F16" s="54"/>
      <c r="G16" s="54">
        <f>+E16+F16</f>
        <v>665667373</v>
      </c>
      <c r="H16" s="55">
        <f t="shared" si="1"/>
        <v>5.0402078914701089</v>
      </c>
    </row>
    <row r="17" spans="1:8">
      <c r="A17" s="57" t="s">
        <v>24</v>
      </c>
      <c r="B17" s="58" t="s">
        <v>25</v>
      </c>
      <c r="C17" s="54">
        <v>32986108</v>
      </c>
      <c r="D17" s="54">
        <v>32986108</v>
      </c>
      <c r="E17" s="54">
        <f>27020+910061</f>
        <v>937081</v>
      </c>
      <c r="F17" s="54"/>
      <c r="G17" s="54">
        <f>+E17+F17</f>
        <v>937081</v>
      </c>
      <c r="H17" s="55">
        <f t="shared" si="1"/>
        <v>2.8408352995145714E-2</v>
      </c>
    </row>
    <row r="18" spans="1:8">
      <c r="A18" s="48" t="s">
        <v>26</v>
      </c>
      <c r="B18" s="49" t="s">
        <v>27</v>
      </c>
      <c r="C18" s="50">
        <f>+C19+C23+C26+C27+C31+C35</f>
        <v>23036682215</v>
      </c>
      <c r="D18" s="50">
        <f t="shared" ref="D18:F18" si="2">+D19+D23+D26+D27+D31+D35</f>
        <v>23036682215</v>
      </c>
      <c r="E18" s="50">
        <f>+E19+E23+E26+E27+E31+E35</f>
        <v>26073331744</v>
      </c>
      <c r="F18" s="50">
        <f t="shared" si="2"/>
        <v>0</v>
      </c>
      <c r="G18" s="50">
        <f>+G19+G23+G26+G27+G31+G35</f>
        <v>26073331744</v>
      </c>
      <c r="H18" s="51">
        <f t="shared" si="1"/>
        <v>1.1318180066321673</v>
      </c>
    </row>
    <row r="19" spans="1:8">
      <c r="A19" s="57" t="s">
        <v>28</v>
      </c>
      <c r="B19" s="58" t="s">
        <v>29</v>
      </c>
      <c r="C19" s="54">
        <f>+C20</f>
        <v>17939341903</v>
      </c>
      <c r="D19" s="54">
        <f t="shared" ref="D19" si="3">+D20</f>
        <v>17939341903</v>
      </c>
      <c r="E19" s="54">
        <f>+E20</f>
        <v>20236205106</v>
      </c>
      <c r="F19" s="54">
        <f>+F20</f>
        <v>0</v>
      </c>
      <c r="G19" s="54">
        <f>+E19+F19</f>
        <v>20236205106</v>
      </c>
      <c r="H19" s="55">
        <f t="shared" si="1"/>
        <v>1.1280349756094394</v>
      </c>
    </row>
    <row r="20" spans="1:8">
      <c r="A20" s="57" t="s">
        <v>30</v>
      </c>
      <c r="B20" s="53" t="s">
        <v>31</v>
      </c>
      <c r="C20" s="54">
        <f>+C21+C22</f>
        <v>17939341903</v>
      </c>
      <c r="D20" s="54">
        <f t="shared" ref="D20" si="4">+D21+D22</f>
        <v>17939341903</v>
      </c>
      <c r="E20" s="54">
        <f>+E21+E22</f>
        <v>20236205106</v>
      </c>
      <c r="F20" s="54">
        <f>+F21+F22</f>
        <v>0</v>
      </c>
      <c r="G20" s="54">
        <f>+E20+F20</f>
        <v>20236205106</v>
      </c>
      <c r="H20" s="55">
        <f t="shared" si="1"/>
        <v>1.1280349756094394</v>
      </c>
    </row>
    <row r="21" spans="1:8">
      <c r="A21" s="57" t="s">
        <v>30</v>
      </c>
      <c r="B21" s="53" t="s">
        <v>32</v>
      </c>
      <c r="C21" s="54">
        <v>9550719731</v>
      </c>
      <c r="D21" s="54">
        <v>9550719731</v>
      </c>
      <c r="E21" s="54">
        <f>+'[1] AI_Receita DGA_2023'!O7</f>
        <v>10527281239</v>
      </c>
      <c r="F21" s="54"/>
      <c r="G21" s="54">
        <f t="shared" ref="G21:G26" si="5">+E21+F21</f>
        <v>10527281239</v>
      </c>
      <c r="H21" s="55">
        <f t="shared" si="1"/>
        <v>1.1022500435051243</v>
      </c>
    </row>
    <row r="22" spans="1:8">
      <c r="A22" s="57" t="s">
        <v>30</v>
      </c>
      <c r="B22" s="53" t="s">
        <v>33</v>
      </c>
      <c r="C22" s="54">
        <v>8388622172</v>
      </c>
      <c r="D22" s="54">
        <v>8388622172</v>
      </c>
      <c r="E22" s="54">
        <v>9708923867</v>
      </c>
      <c r="F22" s="54"/>
      <c r="G22" s="54">
        <f>+E22+F22</f>
        <v>9708923867</v>
      </c>
      <c r="H22" s="55">
        <f t="shared" si="1"/>
        <v>1.1573919611503036</v>
      </c>
    </row>
    <row r="23" spans="1:8">
      <c r="A23" s="57" t="s">
        <v>34</v>
      </c>
      <c r="B23" s="58" t="s">
        <v>35</v>
      </c>
      <c r="C23" s="54">
        <f>SUM(C24:C25)</f>
        <v>3075073556</v>
      </c>
      <c r="D23" s="54">
        <f>SUM(D24:D25)</f>
        <v>3075073556</v>
      </c>
      <c r="E23" s="54">
        <f>SUM(E24:E25)</f>
        <v>3571421998</v>
      </c>
      <c r="F23" s="54">
        <f>SUM(F24:F25)</f>
        <v>0</v>
      </c>
      <c r="G23" s="54">
        <f t="shared" si="5"/>
        <v>3571421998</v>
      </c>
      <c r="H23" s="55">
        <f t="shared" si="1"/>
        <v>1.1614102664411192</v>
      </c>
    </row>
    <row r="24" spans="1:8" s="59" customFormat="1">
      <c r="A24" s="57" t="s">
        <v>36</v>
      </c>
      <c r="B24" s="53" t="s">
        <v>37</v>
      </c>
      <c r="C24" s="54">
        <v>2605073556</v>
      </c>
      <c r="D24" s="54">
        <v>2605073556</v>
      </c>
      <c r="E24" s="54">
        <f>+'[1] AI_Receita DGA_2023'!O8</f>
        <v>3106431998</v>
      </c>
      <c r="F24" s="54"/>
      <c r="G24" s="54">
        <f t="shared" si="5"/>
        <v>3106431998</v>
      </c>
      <c r="H24" s="55">
        <f t="shared" si="1"/>
        <v>1.1924546202717663</v>
      </c>
    </row>
    <row r="25" spans="1:8" s="59" customFormat="1">
      <c r="A25" s="57" t="s">
        <v>38</v>
      </c>
      <c r="B25" s="53" t="s">
        <v>39</v>
      </c>
      <c r="C25" s="54">
        <v>470000000</v>
      </c>
      <c r="D25" s="54">
        <v>470000000</v>
      </c>
      <c r="E25" s="54">
        <f>+'[1] AI_Receita DGA_2023'!O9</f>
        <v>464990000</v>
      </c>
      <c r="F25" s="54">
        <v>0</v>
      </c>
      <c r="G25" s="54">
        <f t="shared" si="5"/>
        <v>464990000</v>
      </c>
      <c r="H25" s="55">
        <f t="shared" si="1"/>
        <v>0.98934042553191492</v>
      </c>
    </row>
    <row r="26" spans="1:8" s="59" customFormat="1">
      <c r="A26" s="57" t="s">
        <v>40</v>
      </c>
      <c r="B26" s="58" t="s">
        <v>41</v>
      </c>
      <c r="C26" s="54">
        <v>0</v>
      </c>
      <c r="D26" s="54">
        <v>0</v>
      </c>
      <c r="E26" s="54">
        <v>0</v>
      </c>
      <c r="F26" s="54">
        <f>+IF(ISNA(VLOOKUP(A26,'[1]Mapa V(a)_ Receitas FSAs'!$A$10:$AY$77,49,0)),0,VLOOKUP(A26,'[1]Mapa V(a)_ Receitas FSAs'!$A$10:$AY$77,49,0))</f>
        <v>0</v>
      </c>
      <c r="G26" s="54">
        <f t="shared" si="5"/>
        <v>0</v>
      </c>
      <c r="H26" s="55">
        <v>0</v>
      </c>
    </row>
    <row r="27" spans="1:8">
      <c r="A27" s="57" t="s">
        <v>42</v>
      </c>
      <c r="B27" s="58" t="s">
        <v>43</v>
      </c>
      <c r="C27" s="54">
        <f>SUM(C28:C30)</f>
        <v>946437500</v>
      </c>
      <c r="D27" s="54">
        <f t="shared" ref="D27:E27" si="6">SUM(D28:D30)</f>
        <v>946437500</v>
      </c>
      <c r="E27" s="54">
        <f t="shared" si="6"/>
        <v>1288221133</v>
      </c>
      <c r="F27" s="54">
        <f>SUM(F28:F30)</f>
        <v>0</v>
      </c>
      <c r="G27" s="54">
        <f>SUM(G28:G30)</f>
        <v>1288221133</v>
      </c>
      <c r="H27" s="55">
        <f t="shared" si="1"/>
        <v>1.3611264695238725</v>
      </c>
    </row>
    <row r="28" spans="1:8">
      <c r="A28" s="57" t="s">
        <v>44</v>
      </c>
      <c r="B28" s="53" t="s">
        <v>45</v>
      </c>
      <c r="C28" s="54">
        <v>0</v>
      </c>
      <c r="D28" s="54">
        <v>0</v>
      </c>
      <c r="E28" s="54">
        <v>0</v>
      </c>
      <c r="F28" s="54">
        <f>+IF(ISNA(VLOOKUP(A28,'[1]Mapa V(a)_ Receitas FSAs'!$A$10:$AY$77,49,0)),0,VLOOKUP(A28,'[1]Mapa V(a)_ Receitas FSAs'!$A$10:$AY$77,49,0))</f>
        <v>0</v>
      </c>
      <c r="G28" s="54">
        <f t="shared" ref="G28:G30" si="7">+E28+F28</f>
        <v>0</v>
      </c>
      <c r="H28" s="55">
        <v>0</v>
      </c>
    </row>
    <row r="29" spans="1:8">
      <c r="A29" s="57" t="s">
        <v>46</v>
      </c>
      <c r="B29" s="53" t="s">
        <v>47</v>
      </c>
      <c r="C29" s="54">
        <v>946437500</v>
      </c>
      <c r="D29" s="54">
        <v>946437500</v>
      </c>
      <c r="E29" s="54">
        <v>1288221133</v>
      </c>
      <c r="F29" s="54">
        <f>+IF(ISNA(VLOOKUP(A29,'[1]Mapa V(a)_ Receitas FSAs'!$A$10:$AY$77,49,0)),0,VLOOKUP(A29,'[1]Mapa V(a)_ Receitas FSAs'!$A$10:$AY$77,49,0))</f>
        <v>0</v>
      </c>
      <c r="G29" s="54">
        <f t="shared" si="7"/>
        <v>1288221133</v>
      </c>
      <c r="H29" s="55">
        <f t="shared" si="1"/>
        <v>1.3611264695238725</v>
      </c>
    </row>
    <row r="30" spans="1:8">
      <c r="A30" s="57" t="s">
        <v>48</v>
      </c>
      <c r="B30" s="53" t="s">
        <v>49</v>
      </c>
      <c r="C30" s="54">
        <v>0</v>
      </c>
      <c r="D30" s="54">
        <v>0</v>
      </c>
      <c r="E30" s="54">
        <v>0</v>
      </c>
      <c r="F30" s="54">
        <f>+IF(ISNA(VLOOKUP(A30,'[1]Mapa V(a)_ Receitas FSAs'!$A$10:$AY$77,49,0)),0,VLOOKUP(A30,'[1]Mapa V(a)_ Receitas FSAs'!$A$10:$AY$77,49,0))</f>
        <v>0</v>
      </c>
      <c r="G30" s="54">
        <f t="shared" si="7"/>
        <v>0</v>
      </c>
      <c r="H30" s="55">
        <v>0</v>
      </c>
    </row>
    <row r="31" spans="1:8">
      <c r="A31" s="57" t="s">
        <v>50</v>
      </c>
      <c r="B31" s="58" t="s">
        <v>51</v>
      </c>
      <c r="C31" s="54">
        <f>SUM(C32:C35)</f>
        <v>1075829256</v>
      </c>
      <c r="D31" s="54">
        <f t="shared" ref="D31" si="8">SUM(D32:D35)</f>
        <v>1075829256</v>
      </c>
      <c r="E31" s="54">
        <f>SUM(E32:E35)</f>
        <v>977483507</v>
      </c>
      <c r="F31" s="54">
        <f>SUM(F32:F35)</f>
        <v>0</v>
      </c>
      <c r="G31" s="54">
        <f>SUM(G32:G35)</f>
        <v>977483507</v>
      </c>
      <c r="H31" s="55">
        <f t="shared" si="1"/>
        <v>0.90858609909377663</v>
      </c>
    </row>
    <row r="32" spans="1:8">
      <c r="A32" s="57" t="s">
        <v>52</v>
      </c>
      <c r="B32" s="53" t="s">
        <v>53</v>
      </c>
      <c r="C32" s="54">
        <v>0</v>
      </c>
      <c r="D32" s="54">
        <v>0</v>
      </c>
      <c r="E32" s="54">
        <v>0</v>
      </c>
      <c r="F32" s="54">
        <f>+IF(ISNA(VLOOKUP(A32,'[1]Mapa V(a)_ Receitas FSAs'!$A$10:$AY$77,49,0)),0,VLOOKUP(A32,'[1]Mapa V(a)_ Receitas FSAs'!$A$10:$AY$77,49,0))</f>
        <v>0</v>
      </c>
      <c r="G32" s="54">
        <f t="shared" ref="G32:G35" si="9">+E32+F32</f>
        <v>0</v>
      </c>
      <c r="H32" s="55">
        <v>0</v>
      </c>
    </row>
    <row r="33" spans="1:8">
      <c r="A33" s="57" t="s">
        <v>54</v>
      </c>
      <c r="B33" s="53" t="s">
        <v>55</v>
      </c>
      <c r="C33" s="54">
        <v>755829256</v>
      </c>
      <c r="D33" s="54">
        <v>755829256</v>
      </c>
      <c r="E33" s="54">
        <f>+'[1] AI_Receita DGA_2023'!O10</f>
        <v>692891495</v>
      </c>
      <c r="F33" s="54">
        <f>+IF(ISNA(VLOOKUP(A33,'[1]Mapa V(a)_ Receitas FSAs'!$A$10:$AY$77,49,0)),0,VLOOKUP(A33,'[1]Mapa V(a)_ Receitas FSAs'!$A$10:$AY$77,49,0))</f>
        <v>0</v>
      </c>
      <c r="G33" s="54">
        <f t="shared" si="9"/>
        <v>692891495</v>
      </c>
      <c r="H33" s="55">
        <f t="shared" si="1"/>
        <v>0.91673018674471629</v>
      </c>
    </row>
    <row r="34" spans="1:8">
      <c r="A34" s="57" t="s">
        <v>56</v>
      </c>
      <c r="B34" s="53" t="s">
        <v>57</v>
      </c>
      <c r="C34" s="54">
        <v>320000000</v>
      </c>
      <c r="D34" s="54">
        <v>320000000</v>
      </c>
      <c r="E34" s="54">
        <f>+'[1] AI_Receita DGA_2023'!O14</f>
        <v>284592012</v>
      </c>
      <c r="F34" s="54"/>
      <c r="G34" s="54">
        <f t="shared" si="9"/>
        <v>284592012</v>
      </c>
      <c r="H34" s="55">
        <f t="shared" si="1"/>
        <v>0.88935003749999997</v>
      </c>
    </row>
    <row r="35" spans="1:8">
      <c r="A35" s="57" t="s">
        <v>58</v>
      </c>
      <c r="B35" s="58" t="s">
        <v>59</v>
      </c>
      <c r="C35" s="54">
        <v>0</v>
      </c>
      <c r="D35" s="54">
        <v>0</v>
      </c>
      <c r="E35" s="54">
        <v>0</v>
      </c>
      <c r="F35" s="54">
        <f>+IF(ISNA(VLOOKUP(A35,'[1]Mapa V(a)_ Receitas FSAs'!$A$10:$AY$77,49,0)),0,VLOOKUP(A35,'[1]Mapa V(a)_ Receitas FSAs'!$A$10:$AY$77,49,0))</f>
        <v>0</v>
      </c>
      <c r="G35" s="54">
        <f t="shared" si="9"/>
        <v>0</v>
      </c>
      <c r="H35" s="55">
        <v>0</v>
      </c>
    </row>
    <row r="36" spans="1:8">
      <c r="A36" s="48" t="s">
        <v>60</v>
      </c>
      <c r="B36" s="49" t="s">
        <v>61</v>
      </c>
      <c r="C36" s="50">
        <f>SUM(C37:C39)</f>
        <v>9351458073</v>
      </c>
      <c r="D36" s="50">
        <f t="shared" ref="D36:F36" si="10">SUM(D37:D39)</f>
        <v>9351458073</v>
      </c>
      <c r="E36" s="60">
        <f>SUM(E37:E39)</f>
        <v>10156782995</v>
      </c>
      <c r="F36" s="50">
        <f t="shared" si="10"/>
        <v>0</v>
      </c>
      <c r="G36" s="50">
        <f>SUM(G37:G39)</f>
        <v>10156782995</v>
      </c>
      <c r="H36" s="51">
        <f t="shared" si="1"/>
        <v>1.0861175782122334</v>
      </c>
    </row>
    <row r="37" spans="1:8">
      <c r="A37" s="57" t="s">
        <v>62</v>
      </c>
      <c r="B37" s="53" t="s">
        <v>63</v>
      </c>
      <c r="C37" s="54">
        <v>8991158266</v>
      </c>
      <c r="D37" s="54">
        <v>8991158266</v>
      </c>
      <c r="E37" s="54">
        <f>+'[1] AI_Receita DGA_2023'!O12</f>
        <v>9729170551</v>
      </c>
      <c r="F37" s="54"/>
      <c r="G37" s="54">
        <f t="shared" ref="G37:G39" si="11">+E37+F37</f>
        <v>9729170551</v>
      </c>
      <c r="H37" s="55">
        <f t="shared" si="1"/>
        <v>1.0820820035824292</v>
      </c>
    </row>
    <row r="38" spans="1:8">
      <c r="A38" s="57" t="s">
        <v>64</v>
      </c>
      <c r="B38" s="53" t="s">
        <v>65</v>
      </c>
      <c r="C38" s="54">
        <v>360299807</v>
      </c>
      <c r="D38" s="54">
        <v>360299807</v>
      </c>
      <c r="E38" s="54">
        <f>+'[1] AI_Receita DGA_2023'!O13</f>
        <v>427612444</v>
      </c>
      <c r="F38" s="54"/>
      <c r="G38" s="54">
        <f t="shared" si="11"/>
        <v>427612444</v>
      </c>
      <c r="H38" s="55">
        <f t="shared" si="1"/>
        <v>1.1868239607466677</v>
      </c>
    </row>
    <row r="39" spans="1:8">
      <c r="A39" s="57" t="s">
        <v>66</v>
      </c>
      <c r="B39" s="53" t="s">
        <v>67</v>
      </c>
      <c r="C39" s="54">
        <v>0</v>
      </c>
      <c r="D39" s="54">
        <v>0</v>
      </c>
      <c r="E39" s="54"/>
      <c r="F39" s="54"/>
      <c r="G39" s="54">
        <f t="shared" si="11"/>
        <v>0</v>
      </c>
      <c r="H39" s="55">
        <v>0</v>
      </c>
    </row>
    <row r="40" spans="1:8">
      <c r="A40" s="48" t="s">
        <v>68</v>
      </c>
      <c r="B40" s="49" t="s">
        <v>51</v>
      </c>
      <c r="C40" s="50">
        <f>SUM(C41:C44)</f>
        <v>829036478</v>
      </c>
      <c r="D40" s="50">
        <f>SUM(D41:D44)</f>
        <v>829036478</v>
      </c>
      <c r="E40" s="50">
        <f>SUM(E41:E44)</f>
        <v>824768374</v>
      </c>
      <c r="F40" s="50">
        <f>SUM(F41:F44)</f>
        <v>4365638</v>
      </c>
      <c r="G40" s="50">
        <f>SUM(G41:G44)</f>
        <v>829134012</v>
      </c>
      <c r="H40" s="51">
        <f t="shared" si="1"/>
        <v>1.0001176474167159</v>
      </c>
    </row>
    <row r="41" spans="1:8">
      <c r="A41" s="57" t="s">
        <v>69</v>
      </c>
      <c r="B41" s="53" t="s">
        <v>70</v>
      </c>
      <c r="C41" s="54">
        <v>768668635</v>
      </c>
      <c r="D41" s="54">
        <v>768668635</v>
      </c>
      <c r="E41" s="54">
        <f>742547040+33496089</f>
        <v>776043129</v>
      </c>
      <c r="F41" s="54"/>
      <c r="G41" s="54">
        <f t="shared" ref="G41:G44" si="12">+E41+F41</f>
        <v>776043129</v>
      </c>
      <c r="H41" s="55">
        <f t="shared" si="1"/>
        <v>1.0095938531432338</v>
      </c>
    </row>
    <row r="42" spans="1:8">
      <c r="A42" s="57" t="s">
        <v>71</v>
      </c>
      <c r="B42" s="53" t="s">
        <v>72</v>
      </c>
      <c r="C42" s="54">
        <v>0</v>
      </c>
      <c r="D42" s="54">
        <v>0</v>
      </c>
      <c r="E42" s="54"/>
      <c r="F42" s="54"/>
      <c r="G42" s="54">
        <f t="shared" si="12"/>
        <v>0</v>
      </c>
      <c r="H42" s="55">
        <v>0</v>
      </c>
    </row>
    <row r="43" spans="1:8">
      <c r="A43" s="57" t="s">
        <v>73</v>
      </c>
      <c r="B43" s="53" t="s">
        <v>74</v>
      </c>
      <c r="C43" s="54">
        <v>0</v>
      </c>
      <c r="D43" s="54">
        <v>0</v>
      </c>
      <c r="E43" s="54">
        <v>1500</v>
      </c>
      <c r="F43" s="54"/>
      <c r="G43" s="54">
        <f>+E43+F43</f>
        <v>1500</v>
      </c>
      <c r="H43" s="55">
        <v>0</v>
      </c>
    </row>
    <row r="44" spans="1:8">
      <c r="A44" s="57" t="s">
        <v>75</v>
      </c>
      <c r="B44" s="53" t="s">
        <v>76</v>
      </c>
      <c r="C44" s="54">
        <v>60367843</v>
      </c>
      <c r="D44" s="54">
        <v>60367843</v>
      </c>
      <c r="E44" s="54">
        <f>53089383-4365638</f>
        <v>48723745</v>
      </c>
      <c r="F44" s="54">
        <f>+'[1]Mapa V(a)_ Receitas FSAs'!AY6</f>
        <v>4365638</v>
      </c>
      <c r="G44" s="54">
        <f t="shared" si="12"/>
        <v>53089383</v>
      </c>
      <c r="H44" s="55">
        <f t="shared" si="1"/>
        <v>0.87943150461745001</v>
      </c>
    </row>
    <row r="45" spans="1:8">
      <c r="A45" s="61" t="s">
        <v>77</v>
      </c>
      <c r="B45" s="62" t="s">
        <v>78</v>
      </c>
      <c r="C45" s="50">
        <f>+C46</f>
        <v>71424961</v>
      </c>
      <c r="D45" s="50">
        <f t="shared" ref="D45" si="13">+D46</f>
        <v>71424961</v>
      </c>
      <c r="E45" s="50">
        <f>+E46</f>
        <v>89095129</v>
      </c>
      <c r="F45" s="50">
        <f>+F46</f>
        <v>0</v>
      </c>
      <c r="G45" s="50">
        <f>+G46</f>
        <v>89095129</v>
      </c>
      <c r="H45" s="51">
        <f t="shared" si="1"/>
        <v>1.2473948568204329</v>
      </c>
    </row>
    <row r="46" spans="1:8">
      <c r="A46" s="63" t="s">
        <v>79</v>
      </c>
      <c r="B46" s="49" t="s">
        <v>80</v>
      </c>
      <c r="C46" s="50">
        <f>SUM(C47:C51)</f>
        <v>71424961</v>
      </c>
      <c r="D46" s="50">
        <f t="shared" ref="D46:E46" si="14">SUM(D47:D51)</f>
        <v>71424961</v>
      </c>
      <c r="E46" s="50">
        <f t="shared" si="14"/>
        <v>89095129</v>
      </c>
      <c r="F46" s="50">
        <f>SUM(F47:F51)</f>
        <v>0</v>
      </c>
      <c r="G46" s="50">
        <f>SUM(G47:G51)</f>
        <v>89095129</v>
      </c>
      <c r="H46" s="51">
        <f t="shared" si="1"/>
        <v>1.2473948568204329</v>
      </c>
    </row>
    <row r="47" spans="1:8">
      <c r="A47" s="64" t="s">
        <v>81</v>
      </c>
      <c r="B47" s="53" t="s">
        <v>82</v>
      </c>
      <c r="C47" s="54">
        <v>70900</v>
      </c>
      <c r="D47" s="54">
        <v>70900</v>
      </c>
      <c r="E47" s="54">
        <v>51472</v>
      </c>
      <c r="F47" s="54"/>
      <c r="G47" s="54">
        <f t="shared" ref="G47:G51" si="15">+E47+F47</f>
        <v>51472</v>
      </c>
      <c r="H47" s="55">
        <v>0</v>
      </c>
    </row>
    <row r="48" spans="1:8">
      <c r="A48" s="64" t="s">
        <v>83</v>
      </c>
      <c r="B48" s="53" t="s">
        <v>84</v>
      </c>
      <c r="C48" s="54">
        <v>70828200</v>
      </c>
      <c r="D48" s="54">
        <v>70828200</v>
      </c>
      <c r="E48" s="54">
        <v>88476652</v>
      </c>
      <c r="F48" s="54"/>
      <c r="G48" s="54">
        <f t="shared" si="15"/>
        <v>88476652</v>
      </c>
      <c r="H48" s="55">
        <f t="shared" si="1"/>
        <v>1.2491726741608569</v>
      </c>
    </row>
    <row r="49" spans="1:8">
      <c r="A49" s="64" t="s">
        <v>85</v>
      </c>
      <c r="B49" s="53" t="s">
        <v>86</v>
      </c>
      <c r="C49" s="54">
        <v>0</v>
      </c>
      <c r="D49" s="54">
        <v>0</v>
      </c>
      <c r="E49" s="54"/>
      <c r="F49" s="54"/>
      <c r="G49" s="54">
        <f t="shared" si="15"/>
        <v>0</v>
      </c>
      <c r="H49" s="55">
        <v>0</v>
      </c>
    </row>
    <row r="50" spans="1:8">
      <c r="A50" s="64" t="s">
        <v>87</v>
      </c>
      <c r="B50" s="53" t="s">
        <v>88</v>
      </c>
      <c r="C50" s="54">
        <v>0</v>
      </c>
      <c r="D50" s="54">
        <v>0</v>
      </c>
      <c r="E50" s="54"/>
      <c r="F50" s="54"/>
      <c r="G50" s="54">
        <f t="shared" si="15"/>
        <v>0</v>
      </c>
      <c r="H50" s="55">
        <v>0</v>
      </c>
    </row>
    <row r="51" spans="1:8">
      <c r="A51" s="64" t="s">
        <v>89</v>
      </c>
      <c r="B51" s="53" t="s">
        <v>90</v>
      </c>
      <c r="C51" s="54">
        <v>525861</v>
      </c>
      <c r="D51" s="54">
        <v>525861</v>
      </c>
      <c r="E51" s="54">
        <v>567005</v>
      </c>
      <c r="F51" s="54"/>
      <c r="G51" s="54">
        <f t="shared" si="15"/>
        <v>567005</v>
      </c>
      <c r="H51" s="55">
        <v>0</v>
      </c>
    </row>
    <row r="52" spans="1:8">
      <c r="A52" s="65" t="s">
        <v>91</v>
      </c>
      <c r="B52" s="62" t="s">
        <v>92</v>
      </c>
      <c r="C52" s="50">
        <f t="shared" ref="C52:D52" si="16">+C53+C64+C67</f>
        <v>6008611363</v>
      </c>
      <c r="D52" s="50">
        <f t="shared" si="16"/>
        <v>8705115889.6633797</v>
      </c>
      <c r="E52" s="50">
        <f>+E53+E64+E67</f>
        <v>2404085061</v>
      </c>
      <c r="F52" s="50">
        <f>+F53+F64+F67</f>
        <v>1391200407</v>
      </c>
      <c r="G52" s="50">
        <f>+G53+G64+G67</f>
        <v>3795285468</v>
      </c>
      <c r="H52" s="51">
        <f t="shared" si="1"/>
        <v>0.43598333624789465</v>
      </c>
    </row>
    <row r="53" spans="1:8">
      <c r="A53" s="66" t="s">
        <v>93</v>
      </c>
      <c r="B53" s="49" t="s">
        <v>94</v>
      </c>
      <c r="C53" s="50">
        <f t="shared" ref="C53:D53" si="17">+C54+C59</f>
        <v>5225279664</v>
      </c>
      <c r="D53" s="50">
        <f t="shared" si="17"/>
        <v>7921784190.6633797</v>
      </c>
      <c r="E53" s="50">
        <f>+E54+E59</f>
        <v>2136964258</v>
      </c>
      <c r="F53" s="50">
        <f>+F54+F59</f>
        <v>806564827</v>
      </c>
      <c r="G53" s="50">
        <f>+G54+G59</f>
        <v>2943529085</v>
      </c>
      <c r="H53" s="51">
        <f t="shared" si="1"/>
        <v>0.37157400582424921</v>
      </c>
    </row>
    <row r="54" spans="1:8">
      <c r="A54" s="64" t="s">
        <v>95</v>
      </c>
      <c r="B54" s="49" t="s">
        <v>96</v>
      </c>
      <c r="C54" s="50">
        <f t="shared" ref="C54:D54" si="18">SUM(C55:C58)</f>
        <v>2970334633</v>
      </c>
      <c r="D54" s="50">
        <f t="shared" si="18"/>
        <v>2970334633</v>
      </c>
      <c r="E54" s="50">
        <f>SUM(E55:E58)</f>
        <v>1316580800</v>
      </c>
      <c r="F54" s="50">
        <f>SUM(F55:F58)</f>
        <v>772369704</v>
      </c>
      <c r="G54" s="50">
        <f>SUM(G55:G58)</f>
        <v>2088950504</v>
      </c>
      <c r="H54" s="55">
        <f t="shared" si="1"/>
        <v>0.70327109975827429</v>
      </c>
    </row>
    <row r="55" spans="1:8">
      <c r="A55" s="64" t="s">
        <v>97</v>
      </c>
      <c r="B55" s="53" t="s">
        <v>98</v>
      </c>
      <c r="C55" s="54">
        <v>738775500</v>
      </c>
      <c r="D55" s="54">
        <v>738775500</v>
      </c>
      <c r="E55" s="54">
        <v>349630272</v>
      </c>
      <c r="F55" s="54"/>
      <c r="G55" s="54">
        <f>+E55+F55</f>
        <v>349630272</v>
      </c>
      <c r="H55" s="55">
        <f t="shared" si="1"/>
        <v>0.4732564520615532</v>
      </c>
    </row>
    <row r="56" spans="1:8">
      <c r="A56" s="64" t="s">
        <v>99</v>
      </c>
      <c r="B56" s="53" t="s">
        <v>100</v>
      </c>
      <c r="C56" s="54">
        <v>98480818</v>
      </c>
      <c r="D56" s="54">
        <v>98480818</v>
      </c>
      <c r="E56" s="54"/>
      <c r="F56" s="54"/>
      <c r="G56" s="54">
        <f t="shared" ref="G56:G58" si="19">+E56+F56</f>
        <v>0</v>
      </c>
      <c r="H56" s="55">
        <f t="shared" si="1"/>
        <v>0</v>
      </c>
    </row>
    <row r="57" spans="1:8">
      <c r="A57" s="64" t="s">
        <v>101</v>
      </c>
      <c r="B57" s="53" t="s">
        <v>102</v>
      </c>
      <c r="C57" s="54">
        <v>2133078315</v>
      </c>
      <c r="D57" s="54">
        <v>2133078315</v>
      </c>
      <c r="E57" s="54">
        <f>1678951211-712000683</f>
        <v>966950528</v>
      </c>
      <c r="F57" s="54">
        <f>+'[1]Mapa V(a)_ Receitas FSAs'!AY10</f>
        <v>771648253</v>
      </c>
      <c r="G57" s="54">
        <f t="shared" si="19"/>
        <v>1738598781</v>
      </c>
      <c r="H57" s="55">
        <f t="shared" si="1"/>
        <v>0.81506561140958389</v>
      </c>
    </row>
    <row r="58" spans="1:8">
      <c r="A58" s="64" t="s">
        <v>103</v>
      </c>
      <c r="B58" s="53" t="s">
        <v>104</v>
      </c>
      <c r="C58" s="54">
        <v>0</v>
      </c>
      <c r="D58" s="54">
        <v>0</v>
      </c>
      <c r="E58" s="54">
        <f>243947-243947</f>
        <v>0</v>
      </c>
      <c r="F58" s="54">
        <f>+'[1]Mapa V(a)_ Receitas FSAs'!AY11</f>
        <v>721451</v>
      </c>
      <c r="G58" s="54">
        <f t="shared" si="19"/>
        <v>721451</v>
      </c>
      <c r="H58" s="55">
        <v>0</v>
      </c>
    </row>
    <row r="59" spans="1:8">
      <c r="A59" s="64" t="s">
        <v>105</v>
      </c>
      <c r="B59" s="49" t="s">
        <v>106</v>
      </c>
      <c r="C59" s="50">
        <f t="shared" ref="C59:E59" si="20">SUM(C60:C63)</f>
        <v>2254945031</v>
      </c>
      <c r="D59" s="50">
        <f t="shared" si="20"/>
        <v>4951449557.6633797</v>
      </c>
      <c r="E59" s="50">
        <f t="shared" si="20"/>
        <v>820383458</v>
      </c>
      <c r="F59" s="50">
        <f>SUM(F60:F63)</f>
        <v>34195123</v>
      </c>
      <c r="G59" s="50">
        <f>SUM(G60:G63)</f>
        <v>854578581</v>
      </c>
      <c r="H59" s="51">
        <f t="shared" si="1"/>
        <v>0.17259159586456155</v>
      </c>
    </row>
    <row r="60" spans="1:8">
      <c r="A60" s="64" t="s">
        <v>107</v>
      </c>
      <c r="B60" s="53" t="s">
        <v>98</v>
      </c>
      <c r="C60" s="54">
        <v>110265000</v>
      </c>
      <c r="D60" s="54">
        <v>110265000</v>
      </c>
      <c r="E60" s="54">
        <v>496192500</v>
      </c>
      <c r="F60" s="54"/>
      <c r="G60" s="54">
        <f t="shared" ref="G60:G63" si="21">+E60+F60</f>
        <v>496192500</v>
      </c>
      <c r="H60" s="55">
        <f t="shared" si="1"/>
        <v>4.5</v>
      </c>
    </row>
    <row r="61" spans="1:8">
      <c r="A61" s="64" t="s">
        <v>108</v>
      </c>
      <c r="B61" s="53" t="s">
        <v>100</v>
      </c>
      <c r="C61" s="54">
        <v>0</v>
      </c>
      <c r="D61" s="54">
        <v>0</v>
      </c>
      <c r="E61" s="54">
        <v>102950387</v>
      </c>
      <c r="F61" s="54"/>
      <c r="G61" s="54">
        <f t="shared" si="21"/>
        <v>102950387</v>
      </c>
      <c r="H61" s="55">
        <v>0</v>
      </c>
    </row>
    <row r="62" spans="1:8">
      <c r="A62" s="64" t="s">
        <v>109</v>
      </c>
      <c r="B62" s="53" t="s">
        <v>102</v>
      </c>
      <c r="C62" s="54">
        <v>2144680031</v>
      </c>
      <c r="D62" s="54">
        <v>4841184557.6633797</v>
      </c>
      <c r="E62" s="54">
        <v>221240571</v>
      </c>
      <c r="F62" s="54">
        <f>+'[1]Mapa V(a)_ Receitas FSAs'!AY12</f>
        <v>34195123</v>
      </c>
      <c r="G62" s="54">
        <f t="shared" si="21"/>
        <v>255435694</v>
      </c>
      <c r="H62" s="55">
        <f t="shared" si="1"/>
        <v>5.2763056429166011E-2</v>
      </c>
    </row>
    <row r="63" spans="1:8">
      <c r="A63" s="64" t="s">
        <v>110</v>
      </c>
      <c r="B63" s="53" t="s">
        <v>104</v>
      </c>
      <c r="C63" s="54">
        <v>0</v>
      </c>
      <c r="D63" s="54">
        <v>0</v>
      </c>
      <c r="E63" s="54">
        <v>0</v>
      </c>
      <c r="F63" s="54">
        <f>+'[1]Mapa V(a)_ Receitas FSAs'!AY13</f>
        <v>0</v>
      </c>
      <c r="G63" s="54">
        <f t="shared" si="21"/>
        <v>0</v>
      </c>
      <c r="H63" s="55">
        <v>0</v>
      </c>
    </row>
    <row r="64" spans="1:8">
      <c r="A64" s="66" t="s">
        <v>111</v>
      </c>
      <c r="B64" s="49" t="s">
        <v>112</v>
      </c>
      <c r="C64" s="50">
        <f t="shared" ref="C64:E64" si="22">SUM(C65:C66)</f>
        <v>301887580</v>
      </c>
      <c r="D64" s="50">
        <f t="shared" si="22"/>
        <v>301887580</v>
      </c>
      <c r="E64" s="50">
        <f t="shared" si="22"/>
        <v>197124303</v>
      </c>
      <c r="F64" s="50">
        <f>SUM(F65:F66)</f>
        <v>161156048</v>
      </c>
      <c r="G64" s="50">
        <f>SUM(G65:G66)</f>
        <v>358280351</v>
      </c>
      <c r="H64" s="51">
        <f t="shared" si="1"/>
        <v>1.1868005666215218</v>
      </c>
    </row>
    <row r="65" spans="1:8">
      <c r="A65" s="64" t="s">
        <v>113</v>
      </c>
      <c r="B65" s="53" t="s">
        <v>96</v>
      </c>
      <c r="C65" s="54">
        <v>175887580</v>
      </c>
      <c r="D65" s="54">
        <v>175887580</v>
      </c>
      <c r="E65" s="54">
        <v>197124303</v>
      </c>
      <c r="F65" s="54">
        <f>+'[1]Mapa V(a)_ Receitas FSAs'!AY15</f>
        <v>161156048</v>
      </c>
      <c r="G65" s="54">
        <f t="shared" ref="G65:G66" si="23">+E65+F65</f>
        <v>358280351</v>
      </c>
      <c r="H65" s="55">
        <f t="shared" si="1"/>
        <v>2.0369849366282713</v>
      </c>
    </row>
    <row r="66" spans="1:8">
      <c r="A66" s="64" t="s">
        <v>114</v>
      </c>
      <c r="B66" s="53" t="s">
        <v>106</v>
      </c>
      <c r="C66" s="54">
        <v>126000000</v>
      </c>
      <c r="D66" s="54">
        <v>126000000</v>
      </c>
      <c r="E66" s="54"/>
      <c r="F66" s="54"/>
      <c r="G66" s="54">
        <f t="shared" si="23"/>
        <v>0</v>
      </c>
      <c r="H66" s="55">
        <f t="shared" si="1"/>
        <v>0</v>
      </c>
    </row>
    <row r="67" spans="1:8">
      <c r="A67" s="66" t="s">
        <v>115</v>
      </c>
      <c r="B67" s="49" t="s">
        <v>116</v>
      </c>
      <c r="C67" s="50">
        <f>+C68+C73</f>
        <v>481444119</v>
      </c>
      <c r="D67" s="50">
        <f>+D68+D73</f>
        <v>481444119</v>
      </c>
      <c r="E67" s="50">
        <f>+E68+E73</f>
        <v>69996500</v>
      </c>
      <c r="F67" s="50">
        <f>+F68+F73</f>
        <v>423479532</v>
      </c>
      <c r="G67" s="50">
        <f>+G68+G73</f>
        <v>493476032</v>
      </c>
      <c r="H67" s="51">
        <f t="shared" si="1"/>
        <v>1.0249912970688919</v>
      </c>
    </row>
    <row r="68" spans="1:8">
      <c r="A68" s="66" t="s">
        <v>117</v>
      </c>
      <c r="B68" s="49" t="s">
        <v>96</v>
      </c>
      <c r="C68" s="50">
        <f>+C69+C72+C70+C71</f>
        <v>481444119</v>
      </c>
      <c r="D68" s="50">
        <f>+D69+D72+D70+D71</f>
        <v>481444119</v>
      </c>
      <c r="E68" s="50">
        <f>+E69+E72+E70+E71</f>
        <v>69996500</v>
      </c>
      <c r="F68" s="50">
        <f>+F69+F72+F70+F71</f>
        <v>423479532</v>
      </c>
      <c r="G68" s="50">
        <f>+G69+G72+G70+G71</f>
        <v>493476032</v>
      </c>
      <c r="H68" s="51">
        <f t="shared" si="1"/>
        <v>1.0249912970688919</v>
      </c>
    </row>
    <row r="69" spans="1:8">
      <c r="A69" s="64" t="s">
        <v>118</v>
      </c>
      <c r="B69" s="53" t="s">
        <v>119</v>
      </c>
      <c r="C69" s="54">
        <v>26682696</v>
      </c>
      <c r="D69" s="54">
        <v>26682696</v>
      </c>
      <c r="E69" s="54">
        <f>500</f>
        <v>500</v>
      </c>
      <c r="F69" s="54">
        <f>+'[1]Mapa V(a)_ Receitas FSAs'!AY17</f>
        <v>86319240</v>
      </c>
      <c r="G69" s="54">
        <f t="shared" ref="G69:G72" si="24">+E69+F69</f>
        <v>86319740</v>
      </c>
      <c r="H69" s="55">
        <f t="shared" si="1"/>
        <v>3.2350456640513388</v>
      </c>
    </row>
    <row r="70" spans="1:8">
      <c r="A70" s="64" t="s">
        <v>120</v>
      </c>
      <c r="B70" s="53" t="s">
        <v>121</v>
      </c>
      <c r="C70" s="54">
        <v>180000</v>
      </c>
      <c r="D70" s="54">
        <v>180000</v>
      </c>
      <c r="E70" s="54"/>
      <c r="F70" s="54"/>
      <c r="G70" s="54">
        <f t="shared" si="24"/>
        <v>0</v>
      </c>
      <c r="H70" s="55">
        <f t="shared" si="1"/>
        <v>0</v>
      </c>
    </row>
    <row r="71" spans="1:8">
      <c r="A71" s="64" t="s">
        <v>122</v>
      </c>
      <c r="B71" s="53" t="s">
        <v>123</v>
      </c>
      <c r="C71" s="54">
        <v>0</v>
      </c>
      <c r="D71" s="54">
        <v>0</v>
      </c>
      <c r="E71" s="54"/>
      <c r="F71" s="54">
        <f>+'[1]Mapa V(a)_ Receitas FSAs'!AY18</f>
        <v>0</v>
      </c>
      <c r="G71" s="54">
        <f t="shared" si="24"/>
        <v>0</v>
      </c>
      <c r="H71" s="55">
        <v>0</v>
      </c>
    </row>
    <row r="72" spans="1:8">
      <c r="A72" s="64" t="s">
        <v>124</v>
      </c>
      <c r="B72" s="53" t="s">
        <v>104</v>
      </c>
      <c r="C72" s="54">
        <v>454581423</v>
      </c>
      <c r="D72" s="54">
        <v>454581423</v>
      </c>
      <c r="E72" s="54">
        <v>69996000</v>
      </c>
      <c r="F72" s="54">
        <f>+'[1]Mapa V(a)_ Receitas FSAs'!AY19</f>
        <v>337160292</v>
      </c>
      <c r="G72" s="54">
        <f t="shared" si="24"/>
        <v>407156292</v>
      </c>
      <c r="H72" s="55">
        <f t="shared" si="1"/>
        <v>0.8956729672606969</v>
      </c>
    </row>
    <row r="73" spans="1:8">
      <c r="A73" s="66" t="s">
        <v>125</v>
      </c>
      <c r="B73" s="49" t="s">
        <v>106</v>
      </c>
      <c r="C73" s="50">
        <v>0</v>
      </c>
      <c r="D73" s="50">
        <v>0</v>
      </c>
      <c r="E73" s="50">
        <v>0</v>
      </c>
      <c r="F73" s="54">
        <f>+IF(ISNA(VLOOKUP(A73,'[1]Mapa V(a)_ Receitas FSAs'!$A$10:$AY$77,49,0)),0,VLOOKUP(A73,'[1]Mapa V(a)_ Receitas FSAs'!$A$10:$AY$77,49,0))</f>
        <v>0</v>
      </c>
      <c r="G73" s="54">
        <f>+E73+F73</f>
        <v>0</v>
      </c>
      <c r="H73" s="55">
        <v>0</v>
      </c>
    </row>
    <row r="74" spans="1:8">
      <c r="A74" s="65" t="s">
        <v>126</v>
      </c>
      <c r="B74" s="62" t="s">
        <v>127</v>
      </c>
      <c r="C74" s="67">
        <f>+C75+C89+C164+C174+C178</f>
        <v>13807926062</v>
      </c>
      <c r="D74" s="67">
        <f t="shared" ref="D74:G74" si="25">+D75+D89+D164+D174+D178</f>
        <v>13807926062</v>
      </c>
      <c r="E74" s="50">
        <f t="shared" si="25"/>
        <v>9779064642</v>
      </c>
      <c r="F74" s="67">
        <f t="shared" si="25"/>
        <v>2610664114</v>
      </c>
      <c r="G74" s="67">
        <f t="shared" si="25"/>
        <v>12389728756</v>
      </c>
      <c r="H74" s="51">
        <f t="shared" si="1"/>
        <v>0.89729107038725109</v>
      </c>
    </row>
    <row r="75" spans="1:8">
      <c r="A75" s="66" t="s">
        <v>128</v>
      </c>
      <c r="B75" s="49" t="s">
        <v>129</v>
      </c>
      <c r="C75" s="67">
        <f>+C76+C77+C80</f>
        <v>5562081432</v>
      </c>
      <c r="D75" s="67">
        <f t="shared" ref="D75:G75" si="26">+D76+D77+D80</f>
        <v>5562081432</v>
      </c>
      <c r="E75" s="50">
        <f t="shared" si="26"/>
        <v>4822617106</v>
      </c>
      <c r="F75" s="67">
        <f t="shared" si="26"/>
        <v>213727822</v>
      </c>
      <c r="G75" s="67">
        <f t="shared" si="26"/>
        <v>5036344928</v>
      </c>
      <c r="H75" s="51">
        <f t="shared" si="1"/>
        <v>0.90547845974075269</v>
      </c>
    </row>
    <row r="76" spans="1:8">
      <c r="A76" s="64" t="s">
        <v>130</v>
      </c>
      <c r="B76" s="53" t="s">
        <v>131</v>
      </c>
      <c r="C76" s="68">
        <v>201875133</v>
      </c>
      <c r="D76" s="68">
        <v>201875133</v>
      </c>
      <c r="E76" s="54">
        <v>5289907</v>
      </c>
      <c r="F76" s="68"/>
      <c r="G76" s="68">
        <f t="shared" ref="G76:G77" si="27">+E76+F76</f>
        <v>5289907</v>
      </c>
      <c r="H76" s="55">
        <f t="shared" ref="H76:H139" si="28">+G76/D76</f>
        <v>2.6203856420493356E-2</v>
      </c>
    </row>
    <row r="77" spans="1:8">
      <c r="A77" s="64" t="s">
        <v>132</v>
      </c>
      <c r="B77" s="53" t="s">
        <v>133</v>
      </c>
      <c r="C77" s="54">
        <v>137083085</v>
      </c>
      <c r="D77" s="54">
        <v>137083085</v>
      </c>
      <c r="E77" s="54">
        <v>794709688</v>
      </c>
      <c r="F77" s="54">
        <f>+'[1]Mapa V(a)_ Receitas FSAs'!AY22</f>
        <v>1125490</v>
      </c>
      <c r="G77" s="54">
        <f t="shared" si="27"/>
        <v>795835178</v>
      </c>
      <c r="H77" s="55">
        <f t="shared" si="28"/>
        <v>5.8054950981005424</v>
      </c>
    </row>
    <row r="78" spans="1:8" hidden="1">
      <c r="A78" s="64" t="s">
        <v>134</v>
      </c>
      <c r="B78" s="53" t="s">
        <v>135</v>
      </c>
      <c r="C78" s="54"/>
      <c r="D78" s="54"/>
      <c r="E78" s="54"/>
      <c r="F78" s="54">
        <f>+IF(ISNA(VLOOKUP(A78,'[1]Mapa V(a)_ Receitas FSAs'!$A$10:$AY$77,49,0)),0,VLOOKUP(A78,'[1]Mapa V(a)_ Receitas FSAs'!$A$10:$AY$77,49,0))</f>
        <v>0</v>
      </c>
      <c r="G78" s="54">
        <f>+E78+F78</f>
        <v>0</v>
      </c>
      <c r="H78" s="55">
        <v>0</v>
      </c>
    </row>
    <row r="79" spans="1:8" hidden="1">
      <c r="A79" s="64" t="s">
        <v>136</v>
      </c>
      <c r="B79" s="53" t="s">
        <v>137</v>
      </c>
      <c r="C79" s="54"/>
      <c r="D79" s="54"/>
      <c r="E79" s="54"/>
      <c r="F79" s="54">
        <f>+IF(ISNA(VLOOKUP(A79,'[1]Mapa V(a)_ Receitas FSAs'!$A$10:$AY$77,49,0)),0,VLOOKUP(A79,'[1]Mapa V(a)_ Receitas FSAs'!$A$10:$AY$77,49,0))</f>
        <v>0</v>
      </c>
      <c r="G79" s="54">
        <f>+E79+F79</f>
        <v>0</v>
      </c>
      <c r="H79" s="55">
        <v>0</v>
      </c>
    </row>
    <row r="80" spans="1:8">
      <c r="A80" s="66" t="s">
        <v>138</v>
      </c>
      <c r="B80" s="69" t="s">
        <v>139</v>
      </c>
      <c r="C80" s="50">
        <f>SUM(C81:C88)</f>
        <v>5223123214</v>
      </c>
      <c r="D80" s="50">
        <f t="shared" ref="D80:G80" si="29">SUM(D81:D88)</f>
        <v>5223123214</v>
      </c>
      <c r="E80" s="50">
        <f t="shared" si="29"/>
        <v>4022617511</v>
      </c>
      <c r="F80" s="50">
        <f>SUM(F81:F88)</f>
        <v>212602332</v>
      </c>
      <c r="G80" s="50">
        <f t="shared" si="29"/>
        <v>4235219843</v>
      </c>
      <c r="H80" s="51">
        <f t="shared" si="28"/>
        <v>0.81085964651340503</v>
      </c>
    </row>
    <row r="81" spans="1:8">
      <c r="A81" s="64" t="s">
        <v>140</v>
      </c>
      <c r="B81" s="53" t="s">
        <v>141</v>
      </c>
      <c r="C81" s="54">
        <v>3859275000</v>
      </c>
      <c r="D81" s="54">
        <v>3859275000</v>
      </c>
      <c r="E81" s="54">
        <v>3859275000</v>
      </c>
      <c r="F81" s="54"/>
      <c r="G81" s="54">
        <f>+E81+F81</f>
        <v>3859275000</v>
      </c>
      <c r="H81" s="55">
        <f t="shared" si="28"/>
        <v>1</v>
      </c>
    </row>
    <row r="82" spans="1:8">
      <c r="A82" s="64" t="s">
        <v>142</v>
      </c>
      <c r="B82" s="53" t="s">
        <v>143</v>
      </c>
      <c r="C82" s="54"/>
      <c r="D82" s="54">
        <v>0</v>
      </c>
      <c r="E82" s="54"/>
      <c r="F82" s="54"/>
      <c r="G82" s="54">
        <f t="shared" ref="G82:G88" si="30">+E82+F82</f>
        <v>0</v>
      </c>
      <c r="H82" s="55">
        <v>0</v>
      </c>
    </row>
    <row r="83" spans="1:8">
      <c r="A83" s="64" t="s">
        <v>144</v>
      </c>
      <c r="B83" s="53" t="s">
        <v>145</v>
      </c>
      <c r="C83" s="54">
        <v>372420409</v>
      </c>
      <c r="D83" s="54">
        <v>372420409</v>
      </c>
      <c r="E83" s="54">
        <v>145762049</v>
      </c>
      <c r="F83" s="54">
        <f>+'[1]Mapa V(a)_ Receitas FSAs'!AY24</f>
        <v>173368406</v>
      </c>
      <c r="G83" s="54">
        <f t="shared" si="30"/>
        <v>319130455</v>
      </c>
      <c r="H83" s="55">
        <f t="shared" si="28"/>
        <v>0.85690914699575449</v>
      </c>
    </row>
    <row r="84" spans="1:8">
      <c r="A84" s="64" t="s">
        <v>146</v>
      </c>
      <c r="B84" s="53" t="s">
        <v>147</v>
      </c>
      <c r="C84" s="54">
        <v>2500000</v>
      </c>
      <c r="D84" s="54">
        <v>2500000</v>
      </c>
      <c r="E84" s="54"/>
      <c r="F84" s="54"/>
      <c r="G84" s="54">
        <f t="shared" si="30"/>
        <v>0</v>
      </c>
      <c r="H84" s="55">
        <v>0</v>
      </c>
    </row>
    <row r="85" spans="1:8">
      <c r="A85" s="64" t="s">
        <v>148</v>
      </c>
      <c r="B85" s="53" t="s">
        <v>149</v>
      </c>
      <c r="C85" s="54">
        <v>4200000</v>
      </c>
      <c r="D85" s="54">
        <v>4200000</v>
      </c>
      <c r="E85" s="54">
        <v>998250</v>
      </c>
      <c r="F85" s="54"/>
      <c r="G85" s="54">
        <f t="shared" si="30"/>
        <v>998250</v>
      </c>
      <c r="H85" s="55">
        <f t="shared" si="28"/>
        <v>0.23767857142857143</v>
      </c>
    </row>
    <row r="86" spans="1:8">
      <c r="A86" s="64" t="s">
        <v>150</v>
      </c>
      <c r="B86" s="53" t="s">
        <v>151</v>
      </c>
      <c r="C86" s="54">
        <v>8496000</v>
      </c>
      <c r="D86" s="54">
        <v>8496000</v>
      </c>
      <c r="E86" s="54">
        <v>6805083</v>
      </c>
      <c r="F86" s="54">
        <f>+'[1]Mapa V(a)_ Receitas FSAs'!AY25</f>
        <v>911375</v>
      </c>
      <c r="G86" s="54">
        <f t="shared" si="30"/>
        <v>7716458</v>
      </c>
      <c r="H86" s="55">
        <f t="shared" si="28"/>
        <v>0.90824599811676088</v>
      </c>
    </row>
    <row r="87" spans="1:8">
      <c r="A87" s="64" t="s">
        <v>152</v>
      </c>
      <c r="B87" s="53" t="s">
        <v>153</v>
      </c>
      <c r="C87" s="54">
        <v>85356031</v>
      </c>
      <c r="D87" s="54">
        <v>85356031</v>
      </c>
      <c r="E87" s="54">
        <v>0</v>
      </c>
      <c r="F87" s="54">
        <f>+'[1]Mapa V(a)_ Receitas FSAs'!AY26</f>
        <v>31031754</v>
      </c>
      <c r="G87" s="54">
        <f t="shared" si="30"/>
        <v>31031754</v>
      </c>
      <c r="H87" s="55">
        <f t="shared" si="28"/>
        <v>0.36355666537493991</v>
      </c>
    </row>
    <row r="88" spans="1:8">
      <c r="A88" s="64" t="s">
        <v>154</v>
      </c>
      <c r="B88" s="53" t="s">
        <v>155</v>
      </c>
      <c r="C88" s="54">
        <v>890875774</v>
      </c>
      <c r="D88" s="54">
        <v>890875774</v>
      </c>
      <c r="E88" s="54">
        <v>9777129</v>
      </c>
      <c r="F88" s="54">
        <f>+'[1]Mapa V(a)_ Receitas FSAs'!AY27</f>
        <v>7290797</v>
      </c>
      <c r="G88" s="54">
        <f t="shared" si="30"/>
        <v>17067926</v>
      </c>
      <c r="H88" s="55">
        <f t="shared" si="28"/>
        <v>1.9158592587343159E-2</v>
      </c>
    </row>
    <row r="89" spans="1:8">
      <c r="A89" s="66" t="s">
        <v>156</v>
      </c>
      <c r="B89" s="49" t="s">
        <v>157</v>
      </c>
      <c r="C89" s="50">
        <f>+C90+C99</f>
        <v>6715955634</v>
      </c>
      <c r="D89" s="50">
        <f t="shared" ref="D89" si="31">+D90+D99</f>
        <v>6715955634</v>
      </c>
      <c r="E89" s="50">
        <f>+E90+E99</f>
        <v>3927993218</v>
      </c>
      <c r="F89" s="50">
        <f>+F90+F99</f>
        <v>2126930367</v>
      </c>
      <c r="G89" s="50">
        <f>+G90+G99</f>
        <v>6054923585</v>
      </c>
      <c r="H89" s="51">
        <f t="shared" si="28"/>
        <v>0.90157289818094111</v>
      </c>
    </row>
    <row r="90" spans="1:8">
      <c r="A90" s="64" t="s">
        <v>158</v>
      </c>
      <c r="B90" s="58" t="s">
        <v>159</v>
      </c>
      <c r="C90" s="54">
        <f>SUM(C91:C98)</f>
        <v>247707872</v>
      </c>
      <c r="D90" s="54">
        <f t="shared" ref="D90:G90" si="32">SUM(D91:D98)</f>
        <v>247707872</v>
      </c>
      <c r="E90" s="54">
        <f t="shared" si="32"/>
        <v>34724826</v>
      </c>
      <c r="F90" s="54">
        <f t="shared" si="32"/>
        <v>100088713</v>
      </c>
      <c r="G90" s="54">
        <f t="shared" si="32"/>
        <v>134813539</v>
      </c>
      <c r="H90" s="55">
        <f t="shared" si="28"/>
        <v>0.54424406423385685</v>
      </c>
    </row>
    <row r="91" spans="1:8">
      <c r="A91" s="64" t="s">
        <v>160</v>
      </c>
      <c r="B91" s="53" t="s">
        <v>161</v>
      </c>
      <c r="C91" s="54">
        <v>131088436</v>
      </c>
      <c r="D91" s="54">
        <v>131088436</v>
      </c>
      <c r="E91" s="54"/>
      <c r="F91" s="54">
        <f>+'[1]Mapa V(a)_ Receitas FSAs'!AY29</f>
        <v>66592054</v>
      </c>
      <c r="G91" s="54">
        <f t="shared" ref="G91:G98" si="33">+E91+F91</f>
        <v>66592054</v>
      </c>
      <c r="H91" s="55">
        <f t="shared" si="28"/>
        <v>0.50799335190786776</v>
      </c>
    </row>
    <row r="92" spans="1:8">
      <c r="A92" s="64" t="s">
        <v>162</v>
      </c>
      <c r="B92" s="53" t="s">
        <v>163</v>
      </c>
      <c r="C92" s="54">
        <v>30851381</v>
      </c>
      <c r="D92" s="54">
        <v>30851381</v>
      </c>
      <c r="E92" s="54"/>
      <c r="F92" s="54"/>
      <c r="G92" s="54">
        <f t="shared" si="33"/>
        <v>0</v>
      </c>
      <c r="H92" s="55">
        <f t="shared" si="28"/>
        <v>0</v>
      </c>
    </row>
    <row r="93" spans="1:8">
      <c r="A93" s="64" t="s">
        <v>164</v>
      </c>
      <c r="B93" s="53" t="s">
        <v>165</v>
      </c>
      <c r="C93" s="54">
        <v>38303008</v>
      </c>
      <c r="D93" s="54">
        <v>38303008</v>
      </c>
      <c r="E93" s="54">
        <v>34724826</v>
      </c>
      <c r="F93" s="54">
        <f>+'[1]Mapa V(a)_ Receitas FSAs'!AY30</f>
        <v>5449089</v>
      </c>
      <c r="G93" s="54">
        <f t="shared" si="33"/>
        <v>40173915</v>
      </c>
      <c r="H93" s="55">
        <f t="shared" si="28"/>
        <v>1.0488449105615936</v>
      </c>
    </row>
    <row r="94" spans="1:8">
      <c r="A94" s="64" t="s">
        <v>166</v>
      </c>
      <c r="B94" s="53" t="s">
        <v>167</v>
      </c>
      <c r="C94" s="54">
        <v>10000</v>
      </c>
      <c r="D94" s="54">
        <v>10000</v>
      </c>
      <c r="E94" s="54"/>
      <c r="F94" s="54"/>
      <c r="G94" s="54">
        <f t="shared" si="33"/>
        <v>0</v>
      </c>
      <c r="H94" s="55">
        <f t="shared" si="28"/>
        <v>0</v>
      </c>
    </row>
    <row r="95" spans="1:8">
      <c r="A95" s="64" t="s">
        <v>168</v>
      </c>
      <c r="B95" s="53" t="s">
        <v>169</v>
      </c>
      <c r="C95" s="54">
        <v>10000</v>
      </c>
      <c r="D95" s="54">
        <v>10000</v>
      </c>
      <c r="E95" s="54"/>
      <c r="F95" s="54"/>
      <c r="G95" s="54">
        <f t="shared" si="33"/>
        <v>0</v>
      </c>
      <c r="H95" s="55">
        <f t="shared" si="28"/>
        <v>0</v>
      </c>
    </row>
    <row r="96" spans="1:8">
      <c r="A96" s="64" t="s">
        <v>170</v>
      </c>
      <c r="B96" s="53" t="s">
        <v>171</v>
      </c>
      <c r="C96" s="54">
        <v>0</v>
      </c>
      <c r="D96" s="54">
        <v>0</v>
      </c>
      <c r="E96" s="54"/>
      <c r="F96" s="54"/>
      <c r="G96" s="54">
        <f t="shared" si="33"/>
        <v>0</v>
      </c>
      <c r="H96" s="55">
        <v>0</v>
      </c>
    </row>
    <row r="97" spans="1:8">
      <c r="A97" s="64" t="s">
        <v>172</v>
      </c>
      <c r="B97" s="53" t="s">
        <v>173</v>
      </c>
      <c r="C97" s="54">
        <v>0</v>
      </c>
      <c r="D97" s="54">
        <v>0</v>
      </c>
      <c r="E97" s="54"/>
      <c r="F97" s="54"/>
      <c r="G97" s="54">
        <f t="shared" si="33"/>
        <v>0</v>
      </c>
      <c r="H97" s="55">
        <v>0</v>
      </c>
    </row>
    <row r="98" spans="1:8">
      <c r="A98" s="64" t="s">
        <v>174</v>
      </c>
      <c r="B98" s="53" t="s">
        <v>104</v>
      </c>
      <c r="C98" s="54">
        <v>47445047</v>
      </c>
      <c r="D98" s="54">
        <v>47445047</v>
      </c>
      <c r="E98" s="54">
        <f>18700-18700</f>
        <v>0</v>
      </c>
      <c r="F98" s="54">
        <f>+'[1]Mapa V(a)_ Receitas FSAs'!AY31</f>
        <v>28047570</v>
      </c>
      <c r="G98" s="54">
        <f t="shared" si="33"/>
        <v>28047570</v>
      </c>
      <c r="H98" s="55">
        <f t="shared" si="28"/>
        <v>0.59115907293758185</v>
      </c>
    </row>
    <row r="99" spans="1:8">
      <c r="A99" s="66" t="s">
        <v>175</v>
      </c>
      <c r="B99" s="49" t="s">
        <v>176</v>
      </c>
      <c r="C99" s="50">
        <f>+C100+C144+C149+C154</f>
        <v>6468247762</v>
      </c>
      <c r="D99" s="50">
        <f>+D100+D144+D149+D154</f>
        <v>6468247762</v>
      </c>
      <c r="E99" s="50">
        <f>+E100+E144+E149+E154</f>
        <v>3893268392</v>
      </c>
      <c r="F99" s="50">
        <f>+F100+F144+F149+F154</f>
        <v>2026841654</v>
      </c>
      <c r="G99" s="50">
        <f>+G100+G144+G149+G154</f>
        <v>5920110046</v>
      </c>
      <c r="H99" s="51">
        <f t="shared" si="28"/>
        <v>0.91525715523449358</v>
      </c>
    </row>
    <row r="100" spans="1:8">
      <c r="A100" s="66" t="s">
        <v>177</v>
      </c>
      <c r="B100" s="49" t="s">
        <v>178</v>
      </c>
      <c r="C100" s="50">
        <f>SUM(C101:C143)</f>
        <v>3821936122</v>
      </c>
      <c r="D100" s="50">
        <f>SUM(D101:D143)</f>
        <v>3821936122</v>
      </c>
      <c r="E100" s="50">
        <f>SUM(E101:E142)</f>
        <v>2881313510</v>
      </c>
      <c r="F100" s="50">
        <f>SUM(F101:F142)</f>
        <v>1183736006</v>
      </c>
      <c r="G100" s="50">
        <f>SUM(G101:G142)</f>
        <v>4065049516</v>
      </c>
      <c r="H100" s="51">
        <f t="shared" si="28"/>
        <v>1.0636100097541086</v>
      </c>
    </row>
    <row r="101" spans="1:8">
      <c r="A101" s="64" t="s">
        <v>179</v>
      </c>
      <c r="B101" s="53" t="s">
        <v>180</v>
      </c>
      <c r="C101" s="54">
        <v>458643222</v>
      </c>
      <c r="D101" s="54">
        <v>458643222</v>
      </c>
      <c r="E101" s="54">
        <v>257529350</v>
      </c>
      <c r="F101" s="54">
        <f>+'[1]Mapa V(a)_ Receitas FSAs'!AY34</f>
        <v>56675600</v>
      </c>
      <c r="G101" s="54">
        <f t="shared" ref="G101:G142" si="34">+E101+F101</f>
        <v>314204950</v>
      </c>
      <c r="H101" s="55">
        <f t="shared" si="28"/>
        <v>0.68507487940157541</v>
      </c>
    </row>
    <row r="102" spans="1:8">
      <c r="A102" s="64" t="s">
        <v>181</v>
      </c>
      <c r="B102" s="53" t="s">
        <v>182</v>
      </c>
      <c r="C102" s="54">
        <v>1000000</v>
      </c>
      <c r="D102" s="54">
        <v>1000000</v>
      </c>
      <c r="E102" s="54">
        <v>230251</v>
      </c>
      <c r="F102" s="54"/>
      <c r="G102" s="54">
        <f t="shared" si="34"/>
        <v>230251</v>
      </c>
      <c r="H102" s="55">
        <f t="shared" si="28"/>
        <v>0.23025100000000001</v>
      </c>
    </row>
    <row r="103" spans="1:8">
      <c r="A103" s="64" t="s">
        <v>183</v>
      </c>
      <c r="B103" s="53" t="s">
        <v>184</v>
      </c>
      <c r="C103" s="54"/>
      <c r="D103" s="54"/>
      <c r="E103" s="54"/>
      <c r="F103" s="54"/>
      <c r="G103" s="54">
        <f t="shared" si="34"/>
        <v>0</v>
      </c>
      <c r="H103" s="55">
        <v>0</v>
      </c>
    </row>
    <row r="104" spans="1:8">
      <c r="A104" s="64" t="s">
        <v>185</v>
      </c>
      <c r="B104" s="53" t="s">
        <v>186</v>
      </c>
      <c r="C104" s="54">
        <v>142413932</v>
      </c>
      <c r="D104" s="54">
        <v>142413932</v>
      </c>
      <c r="E104" s="54">
        <v>126059227</v>
      </c>
      <c r="F104" s="54">
        <f>+'[1]Mapa V(a)_ Receitas FSAs'!AY35</f>
        <v>6299690</v>
      </c>
      <c r="G104" s="54">
        <f t="shared" si="34"/>
        <v>132358917</v>
      </c>
      <c r="H104" s="55">
        <f t="shared" si="28"/>
        <v>0.9293958473107814</v>
      </c>
    </row>
    <row r="105" spans="1:8">
      <c r="A105" s="64" t="s">
        <v>187</v>
      </c>
      <c r="B105" s="53" t="s">
        <v>188</v>
      </c>
      <c r="C105" s="54">
        <v>0</v>
      </c>
      <c r="D105" s="54">
        <v>0</v>
      </c>
      <c r="E105" s="54">
        <v>115998961</v>
      </c>
      <c r="F105" s="54"/>
      <c r="G105" s="54">
        <f t="shared" si="34"/>
        <v>115998961</v>
      </c>
      <c r="H105" s="55">
        <v>0</v>
      </c>
    </row>
    <row r="106" spans="1:8">
      <c r="A106" s="64" t="s">
        <v>189</v>
      </c>
      <c r="B106" s="53" t="s">
        <v>190</v>
      </c>
      <c r="C106" s="54">
        <v>0</v>
      </c>
      <c r="D106" s="54">
        <v>0</v>
      </c>
      <c r="E106" s="54"/>
      <c r="F106" s="54"/>
      <c r="G106" s="54">
        <f t="shared" si="34"/>
        <v>0</v>
      </c>
      <c r="H106" s="55">
        <v>0</v>
      </c>
    </row>
    <row r="107" spans="1:8">
      <c r="A107" s="64" t="s">
        <v>191</v>
      </c>
      <c r="B107" s="53" t="s">
        <v>192</v>
      </c>
      <c r="C107" s="54">
        <v>250000</v>
      </c>
      <c r="D107" s="54">
        <v>250000</v>
      </c>
      <c r="E107" s="54"/>
      <c r="F107" s="54"/>
      <c r="G107" s="54">
        <f t="shared" si="34"/>
        <v>0</v>
      </c>
      <c r="H107" s="55">
        <v>0</v>
      </c>
    </row>
    <row r="108" spans="1:8">
      <c r="A108" s="64" t="s">
        <v>193</v>
      </c>
      <c r="B108" s="53" t="s">
        <v>194</v>
      </c>
      <c r="C108" s="54">
        <v>84471069</v>
      </c>
      <c r="D108" s="54">
        <v>84471069</v>
      </c>
      <c r="E108" s="54"/>
      <c r="F108" s="54">
        <f>+'[1]Mapa V(a)_ Receitas FSAs'!AY36</f>
        <v>69880783</v>
      </c>
      <c r="G108" s="54">
        <f t="shared" si="34"/>
        <v>69880783</v>
      </c>
      <c r="H108" s="55">
        <f t="shared" si="28"/>
        <v>0.827274756046949</v>
      </c>
    </row>
    <row r="109" spans="1:8">
      <c r="A109" s="64" t="s">
        <v>195</v>
      </c>
      <c r="B109" s="53" t="s">
        <v>196</v>
      </c>
      <c r="C109" s="54">
        <v>791208109</v>
      </c>
      <c r="D109" s="54">
        <v>791208109</v>
      </c>
      <c r="E109" s="54">
        <v>20749916</v>
      </c>
      <c r="F109" s="54">
        <f>+'[1]Mapa V(a)_ Receitas FSAs'!AY37</f>
        <v>516026785</v>
      </c>
      <c r="G109" s="54">
        <f t="shared" si="34"/>
        <v>536776701</v>
      </c>
      <c r="H109" s="55">
        <f t="shared" si="28"/>
        <v>0.67842669317232696</v>
      </c>
    </row>
    <row r="110" spans="1:8" ht="14.45" hidden="1" customHeight="1">
      <c r="A110" s="64" t="s">
        <v>197</v>
      </c>
      <c r="B110" s="53" t="s">
        <v>198</v>
      </c>
      <c r="C110" s="54"/>
      <c r="D110" s="54">
        <v>0</v>
      </c>
      <c r="E110" s="54"/>
      <c r="F110" s="54">
        <f>+IF(ISNA(VLOOKUP(A110,'[1]Mapa V(a)_ Receitas FSAs'!$A$10:$AY$77,49,0)),0,VLOOKUP(A110,'[1]Mapa V(a)_ Receitas FSAs'!$A$10:$AY$77,49,0))</f>
        <v>0</v>
      </c>
      <c r="G110" s="54">
        <f t="shared" si="34"/>
        <v>0</v>
      </c>
      <c r="H110" s="55" t="e">
        <f t="shared" si="28"/>
        <v>#DIV/0!</v>
      </c>
    </row>
    <row r="111" spans="1:8" ht="14.45" hidden="1" customHeight="1">
      <c r="A111" s="64" t="s">
        <v>199</v>
      </c>
      <c r="B111" s="53" t="s">
        <v>200</v>
      </c>
      <c r="C111" s="54"/>
      <c r="D111" s="54">
        <v>0</v>
      </c>
      <c r="E111" s="54"/>
      <c r="F111" s="54">
        <f>+IF(ISNA(VLOOKUP(A111,'[1]Mapa V(a)_ Receitas FSAs'!$A$10:$AY$77,49,0)),0,VLOOKUP(A111,'[1]Mapa V(a)_ Receitas FSAs'!$A$10:$AY$77,49,0))</f>
        <v>0</v>
      </c>
      <c r="G111" s="54">
        <f t="shared" si="34"/>
        <v>0</v>
      </c>
      <c r="H111" s="55" t="e">
        <f t="shared" si="28"/>
        <v>#DIV/0!</v>
      </c>
    </row>
    <row r="112" spans="1:8" ht="14.45" hidden="1" customHeight="1">
      <c r="A112" s="64" t="s">
        <v>201</v>
      </c>
      <c r="B112" s="53" t="s">
        <v>202</v>
      </c>
      <c r="C112" s="54"/>
      <c r="D112" s="54">
        <v>0</v>
      </c>
      <c r="E112" s="54"/>
      <c r="F112" s="54">
        <f>+IF(ISNA(VLOOKUP(A112,'[1]Mapa V(a)_ Receitas FSAs'!$A$10:$AY$77,49,0)),0,VLOOKUP(A112,'[1]Mapa V(a)_ Receitas FSAs'!$A$10:$AY$77,49,0))</f>
        <v>0</v>
      </c>
      <c r="G112" s="54">
        <f t="shared" si="34"/>
        <v>0</v>
      </c>
      <c r="H112" s="55" t="e">
        <f t="shared" si="28"/>
        <v>#DIV/0!</v>
      </c>
    </row>
    <row r="113" spans="1:8" ht="14.45" hidden="1" customHeight="1">
      <c r="A113" s="64" t="s">
        <v>203</v>
      </c>
      <c r="B113" s="53" t="s">
        <v>204</v>
      </c>
      <c r="C113" s="54"/>
      <c r="D113" s="54">
        <v>0</v>
      </c>
      <c r="E113" s="54"/>
      <c r="F113" s="54">
        <f>+IF(ISNA(VLOOKUP(A113,'[1]Mapa V(a)_ Receitas FSAs'!$A$10:$AY$77,49,0)),0,VLOOKUP(A113,'[1]Mapa V(a)_ Receitas FSAs'!$A$10:$AY$77,49,0))</f>
        <v>0</v>
      </c>
      <c r="G113" s="54">
        <f t="shared" si="34"/>
        <v>0</v>
      </c>
      <c r="H113" s="55" t="e">
        <f t="shared" si="28"/>
        <v>#DIV/0!</v>
      </c>
    </row>
    <row r="114" spans="1:8" ht="14.45" hidden="1" customHeight="1">
      <c r="A114" s="64" t="s">
        <v>205</v>
      </c>
      <c r="B114" s="53" t="s">
        <v>206</v>
      </c>
      <c r="C114" s="54"/>
      <c r="D114" s="54">
        <v>0</v>
      </c>
      <c r="E114" s="54"/>
      <c r="F114" s="54">
        <f>+IF(ISNA(VLOOKUP(A114,'[1]Mapa V(a)_ Receitas FSAs'!$A$10:$AY$77,49,0)),0,VLOOKUP(A114,'[1]Mapa V(a)_ Receitas FSAs'!$A$10:$AY$77,49,0))</f>
        <v>0</v>
      </c>
      <c r="G114" s="54">
        <f t="shared" si="34"/>
        <v>0</v>
      </c>
      <c r="H114" s="55" t="e">
        <f t="shared" si="28"/>
        <v>#DIV/0!</v>
      </c>
    </row>
    <row r="115" spans="1:8" ht="14.45" hidden="1" customHeight="1">
      <c r="A115" s="64" t="s">
        <v>207</v>
      </c>
      <c r="B115" s="53" t="s">
        <v>208</v>
      </c>
      <c r="C115" s="54"/>
      <c r="D115" s="54">
        <v>0</v>
      </c>
      <c r="E115" s="54"/>
      <c r="F115" s="54">
        <f>+IF(ISNA(VLOOKUP(A115,'[1]Mapa V(a)_ Receitas FSAs'!$A$10:$AY$77,49,0)),0,VLOOKUP(A115,'[1]Mapa V(a)_ Receitas FSAs'!$A$10:$AY$77,49,0))</f>
        <v>0</v>
      </c>
      <c r="G115" s="54">
        <f t="shared" si="34"/>
        <v>0</v>
      </c>
      <c r="H115" s="55" t="e">
        <f t="shared" si="28"/>
        <v>#DIV/0!</v>
      </c>
    </row>
    <row r="116" spans="1:8">
      <c r="A116" s="64" t="s">
        <v>209</v>
      </c>
      <c r="B116" s="53" t="s">
        <v>210</v>
      </c>
      <c r="C116" s="54">
        <v>8566334</v>
      </c>
      <c r="D116" s="54">
        <v>8566334</v>
      </c>
      <c r="E116" s="54"/>
      <c r="F116" s="54"/>
      <c r="G116" s="54">
        <f t="shared" si="34"/>
        <v>0</v>
      </c>
      <c r="H116" s="55">
        <f t="shared" si="28"/>
        <v>0</v>
      </c>
    </row>
    <row r="117" spans="1:8">
      <c r="A117" s="64" t="s">
        <v>211</v>
      </c>
      <c r="B117" s="53" t="s">
        <v>212</v>
      </c>
      <c r="C117" s="54">
        <v>300000</v>
      </c>
      <c r="D117" s="54">
        <v>300000</v>
      </c>
      <c r="E117" s="54"/>
      <c r="F117" s="54"/>
      <c r="G117" s="54">
        <f t="shared" si="34"/>
        <v>0</v>
      </c>
      <c r="H117" s="55">
        <f t="shared" si="28"/>
        <v>0</v>
      </c>
    </row>
    <row r="118" spans="1:8">
      <c r="A118" s="64" t="s">
        <v>213</v>
      </c>
      <c r="B118" s="53" t="s">
        <v>214</v>
      </c>
      <c r="C118" s="54">
        <v>1543591640</v>
      </c>
      <c r="D118" s="54">
        <v>1543591640</v>
      </c>
      <c r="E118" s="54">
        <f>2226367324</f>
        <v>2226367324</v>
      </c>
      <c r="F118" s="54"/>
      <c r="G118" s="54">
        <f t="shared" si="34"/>
        <v>2226367324</v>
      </c>
      <c r="H118" s="55">
        <f t="shared" si="28"/>
        <v>1.4423292186267607</v>
      </c>
    </row>
    <row r="119" spans="1:8">
      <c r="A119" s="64" t="s">
        <v>215</v>
      </c>
      <c r="B119" s="53" t="s">
        <v>216</v>
      </c>
      <c r="C119" s="54"/>
      <c r="D119" s="54"/>
      <c r="E119" s="54"/>
      <c r="F119" s="54"/>
      <c r="G119" s="54">
        <f t="shared" si="34"/>
        <v>0</v>
      </c>
      <c r="H119" s="55">
        <v>0</v>
      </c>
    </row>
    <row r="120" spans="1:8" ht="14.45" hidden="1" customHeight="1">
      <c r="A120" s="64" t="s">
        <v>217</v>
      </c>
      <c r="B120" s="53" t="s">
        <v>218</v>
      </c>
      <c r="C120" s="54"/>
      <c r="D120" s="54"/>
      <c r="E120" s="54"/>
      <c r="F120" s="54">
        <f>+IF(ISNA(VLOOKUP(A120,'[1]Mapa V(a)_ Receitas FSAs'!$A$10:$AY$77,49,0)),0,VLOOKUP(A120,'[1]Mapa V(a)_ Receitas FSAs'!$A$10:$AY$77,49,0))</f>
        <v>0</v>
      </c>
      <c r="G120" s="54">
        <f t="shared" si="34"/>
        <v>0</v>
      </c>
      <c r="H120" s="55" t="e">
        <f t="shared" si="28"/>
        <v>#DIV/0!</v>
      </c>
    </row>
    <row r="121" spans="1:8" ht="14.45" hidden="1" customHeight="1">
      <c r="A121" s="64" t="s">
        <v>219</v>
      </c>
      <c r="B121" s="53" t="s">
        <v>220</v>
      </c>
      <c r="C121" s="54"/>
      <c r="D121" s="54"/>
      <c r="E121" s="54"/>
      <c r="F121" s="54">
        <f>+IF(ISNA(VLOOKUP(A121,'[1]Mapa V(a)_ Receitas FSAs'!$A$10:$AY$77,49,0)),0,VLOOKUP(A121,'[1]Mapa V(a)_ Receitas FSAs'!$A$10:$AY$77,49,0))</f>
        <v>0</v>
      </c>
      <c r="G121" s="54">
        <f t="shared" si="34"/>
        <v>0</v>
      </c>
      <c r="H121" s="55" t="e">
        <f t="shared" si="28"/>
        <v>#DIV/0!</v>
      </c>
    </row>
    <row r="122" spans="1:8" ht="14.45" hidden="1" customHeight="1">
      <c r="A122" s="64" t="s">
        <v>221</v>
      </c>
      <c r="B122" s="53" t="s">
        <v>222</v>
      </c>
      <c r="C122" s="54"/>
      <c r="D122" s="54"/>
      <c r="E122" s="54"/>
      <c r="F122" s="54">
        <f>+IF(ISNA(VLOOKUP(A122,'[1]Mapa V(a)_ Receitas FSAs'!$A$10:$AY$77,49,0)),0,VLOOKUP(A122,'[1]Mapa V(a)_ Receitas FSAs'!$A$10:$AY$77,49,0))</f>
        <v>0</v>
      </c>
      <c r="G122" s="54">
        <f t="shared" si="34"/>
        <v>0</v>
      </c>
      <c r="H122" s="55" t="e">
        <f t="shared" si="28"/>
        <v>#DIV/0!</v>
      </c>
    </row>
    <row r="123" spans="1:8" ht="14.45" hidden="1" customHeight="1">
      <c r="A123" s="64" t="s">
        <v>223</v>
      </c>
      <c r="B123" s="53" t="s">
        <v>224</v>
      </c>
      <c r="C123" s="54"/>
      <c r="D123" s="54"/>
      <c r="E123" s="54"/>
      <c r="F123" s="54">
        <f>+IF(ISNA(VLOOKUP(A123,'[1]Mapa V(a)_ Receitas FSAs'!$A$10:$AY$77,49,0)),0,VLOOKUP(A123,'[1]Mapa V(a)_ Receitas FSAs'!$A$10:$AY$77,49,0))</f>
        <v>0</v>
      </c>
      <c r="G123" s="54">
        <f t="shared" si="34"/>
        <v>0</v>
      </c>
      <c r="H123" s="55" t="e">
        <f t="shared" si="28"/>
        <v>#DIV/0!</v>
      </c>
    </row>
    <row r="124" spans="1:8" ht="14.45" hidden="1" customHeight="1">
      <c r="A124" s="64" t="s">
        <v>225</v>
      </c>
      <c r="B124" s="53" t="s">
        <v>226</v>
      </c>
      <c r="C124" s="54"/>
      <c r="D124" s="54"/>
      <c r="E124" s="54"/>
      <c r="F124" s="54">
        <f>+IF(ISNA(VLOOKUP(A124,'[1]Mapa V(a)_ Receitas FSAs'!$A$10:$AY$77,49,0)),0,VLOOKUP(A124,'[1]Mapa V(a)_ Receitas FSAs'!$A$10:$AY$77,49,0))</f>
        <v>0</v>
      </c>
      <c r="G124" s="54">
        <f t="shared" si="34"/>
        <v>0</v>
      </c>
      <c r="H124" s="55" t="e">
        <f t="shared" si="28"/>
        <v>#DIV/0!</v>
      </c>
    </row>
    <row r="125" spans="1:8" ht="14.45" hidden="1" customHeight="1">
      <c r="A125" s="64" t="s">
        <v>227</v>
      </c>
      <c r="B125" s="53" t="s">
        <v>228</v>
      </c>
      <c r="C125" s="54"/>
      <c r="D125" s="54"/>
      <c r="E125" s="54"/>
      <c r="F125" s="54">
        <f>+IF(ISNA(VLOOKUP(A125,'[1]Mapa V(a)_ Receitas FSAs'!$A$10:$AY$77,49,0)),0,VLOOKUP(A125,'[1]Mapa V(a)_ Receitas FSAs'!$A$10:$AY$77,49,0))</f>
        <v>0</v>
      </c>
      <c r="G125" s="54">
        <f t="shared" si="34"/>
        <v>0</v>
      </c>
      <c r="H125" s="55" t="e">
        <f t="shared" si="28"/>
        <v>#DIV/0!</v>
      </c>
    </row>
    <row r="126" spans="1:8" ht="14.45" hidden="1" customHeight="1">
      <c r="A126" s="64" t="s">
        <v>229</v>
      </c>
      <c r="B126" s="53" t="s">
        <v>230</v>
      </c>
      <c r="C126" s="54"/>
      <c r="D126" s="54"/>
      <c r="E126" s="54"/>
      <c r="F126" s="54">
        <f>+IF(ISNA(VLOOKUP(A126,'[1]Mapa V(a)_ Receitas FSAs'!$A$10:$AY$77,49,0)),0,VLOOKUP(A126,'[1]Mapa V(a)_ Receitas FSAs'!$A$10:$AY$77,49,0))</f>
        <v>0</v>
      </c>
      <c r="G126" s="54">
        <f t="shared" si="34"/>
        <v>0</v>
      </c>
      <c r="H126" s="55" t="e">
        <f t="shared" si="28"/>
        <v>#DIV/0!</v>
      </c>
    </row>
    <row r="127" spans="1:8" ht="14.45" hidden="1" customHeight="1">
      <c r="A127" s="64" t="s">
        <v>231</v>
      </c>
      <c r="B127" s="53" t="s">
        <v>232</v>
      </c>
      <c r="C127" s="54"/>
      <c r="D127" s="54"/>
      <c r="E127" s="54"/>
      <c r="F127" s="54">
        <f>+IF(ISNA(VLOOKUP(A127,'[1]Mapa V(a)_ Receitas FSAs'!$A$10:$AY$77,49,0)),0,VLOOKUP(A127,'[1]Mapa V(a)_ Receitas FSAs'!$A$10:$AY$77,49,0))</f>
        <v>0</v>
      </c>
      <c r="G127" s="54">
        <f t="shared" si="34"/>
        <v>0</v>
      </c>
      <c r="H127" s="55" t="e">
        <f t="shared" si="28"/>
        <v>#DIV/0!</v>
      </c>
    </row>
    <row r="128" spans="1:8" ht="14.45" hidden="1" customHeight="1">
      <c r="A128" s="64" t="s">
        <v>233</v>
      </c>
      <c r="B128" s="53" t="s">
        <v>234</v>
      </c>
      <c r="C128" s="54"/>
      <c r="D128" s="54"/>
      <c r="E128" s="54"/>
      <c r="F128" s="54">
        <f>+IF(ISNA(VLOOKUP(A128,'[1]Mapa V(a)_ Receitas FSAs'!$A$10:$AY$77,49,0)),0,VLOOKUP(A128,'[1]Mapa V(a)_ Receitas FSAs'!$A$10:$AY$77,49,0))</f>
        <v>0</v>
      </c>
      <c r="G128" s="54">
        <f t="shared" si="34"/>
        <v>0</v>
      </c>
      <c r="H128" s="55" t="e">
        <f t="shared" si="28"/>
        <v>#DIV/0!</v>
      </c>
    </row>
    <row r="129" spans="1:8" ht="14.45" hidden="1" customHeight="1">
      <c r="A129" s="64" t="s">
        <v>235</v>
      </c>
      <c r="B129" s="53" t="s">
        <v>236</v>
      </c>
      <c r="C129" s="54"/>
      <c r="D129" s="54"/>
      <c r="E129" s="54"/>
      <c r="F129" s="54">
        <f>+IF(ISNA(VLOOKUP(A129,'[1]Mapa V(a)_ Receitas FSAs'!$A$10:$AY$77,49,0)),0,VLOOKUP(A129,'[1]Mapa V(a)_ Receitas FSAs'!$A$10:$AY$77,49,0))</f>
        <v>0</v>
      </c>
      <c r="G129" s="54">
        <f t="shared" si="34"/>
        <v>0</v>
      </c>
      <c r="H129" s="55" t="e">
        <f t="shared" si="28"/>
        <v>#DIV/0!</v>
      </c>
    </row>
    <row r="130" spans="1:8" ht="14.45" hidden="1" customHeight="1">
      <c r="A130" s="64" t="s">
        <v>237</v>
      </c>
      <c r="B130" s="53" t="s">
        <v>238</v>
      </c>
      <c r="C130" s="54"/>
      <c r="D130" s="54"/>
      <c r="E130" s="54"/>
      <c r="F130" s="54">
        <f>+IF(ISNA(VLOOKUP(A130,'[1]Mapa V(a)_ Receitas FSAs'!$A$10:$AY$77,49,0)),0,VLOOKUP(A130,'[1]Mapa V(a)_ Receitas FSAs'!$A$10:$AY$77,49,0))</f>
        <v>0</v>
      </c>
      <c r="G130" s="54">
        <f t="shared" si="34"/>
        <v>0</v>
      </c>
      <c r="H130" s="55" t="e">
        <f t="shared" si="28"/>
        <v>#DIV/0!</v>
      </c>
    </row>
    <row r="131" spans="1:8" ht="14.45" hidden="1" customHeight="1">
      <c r="A131" s="64" t="s">
        <v>239</v>
      </c>
      <c r="B131" s="53" t="s">
        <v>240</v>
      </c>
      <c r="C131" s="54"/>
      <c r="D131" s="54"/>
      <c r="E131" s="54"/>
      <c r="F131" s="54">
        <f>+IF(ISNA(VLOOKUP(A131,'[1]Mapa V(a)_ Receitas FSAs'!$A$10:$AY$77,49,0)),0,VLOOKUP(A131,'[1]Mapa V(a)_ Receitas FSAs'!$A$10:$AY$77,49,0))</f>
        <v>0</v>
      </c>
      <c r="G131" s="54">
        <f t="shared" si="34"/>
        <v>0</v>
      </c>
      <c r="H131" s="55" t="e">
        <f t="shared" si="28"/>
        <v>#DIV/0!</v>
      </c>
    </row>
    <row r="132" spans="1:8" ht="14.45" hidden="1" customHeight="1">
      <c r="A132" s="64" t="s">
        <v>241</v>
      </c>
      <c r="B132" s="53" t="s">
        <v>242</v>
      </c>
      <c r="C132" s="54"/>
      <c r="D132" s="54"/>
      <c r="E132" s="54"/>
      <c r="F132" s="54">
        <f>+IF(ISNA(VLOOKUP(A132,'[1]Mapa V(a)_ Receitas FSAs'!$A$10:$AY$77,49,0)),0,VLOOKUP(A132,'[1]Mapa V(a)_ Receitas FSAs'!$A$10:$AY$77,49,0))</f>
        <v>0</v>
      </c>
      <c r="G132" s="54">
        <f t="shared" si="34"/>
        <v>0</v>
      </c>
      <c r="H132" s="55" t="e">
        <f t="shared" si="28"/>
        <v>#DIV/0!</v>
      </c>
    </row>
    <row r="133" spans="1:8" ht="14.45" hidden="1" customHeight="1">
      <c r="A133" s="64" t="s">
        <v>243</v>
      </c>
      <c r="B133" s="53" t="s">
        <v>244</v>
      </c>
      <c r="C133" s="54"/>
      <c r="D133" s="54"/>
      <c r="E133" s="54"/>
      <c r="F133" s="54">
        <f>+IF(ISNA(VLOOKUP(A133,'[1]Mapa V(a)_ Receitas FSAs'!$A$10:$AY$77,49,0)),0,VLOOKUP(A133,'[1]Mapa V(a)_ Receitas FSAs'!$A$10:$AY$77,49,0))</f>
        <v>0</v>
      </c>
      <c r="G133" s="54">
        <f t="shared" si="34"/>
        <v>0</v>
      </c>
      <c r="H133" s="55" t="e">
        <f t="shared" si="28"/>
        <v>#DIV/0!</v>
      </c>
    </row>
    <row r="134" spans="1:8" ht="14.45" hidden="1" customHeight="1">
      <c r="A134" s="64" t="s">
        <v>245</v>
      </c>
      <c r="B134" s="53" t="s">
        <v>246</v>
      </c>
      <c r="C134" s="54"/>
      <c r="D134" s="54"/>
      <c r="E134" s="54"/>
      <c r="F134" s="54">
        <f>+IF(ISNA(VLOOKUP(A134,'[1]Mapa V(a)_ Receitas FSAs'!$A$10:$AY$77,49,0)),0,VLOOKUP(A134,'[1]Mapa V(a)_ Receitas FSAs'!$A$10:$AY$77,49,0))</f>
        <v>0</v>
      </c>
      <c r="G134" s="54">
        <f t="shared" si="34"/>
        <v>0</v>
      </c>
      <c r="H134" s="55" t="e">
        <f t="shared" si="28"/>
        <v>#DIV/0!</v>
      </c>
    </row>
    <row r="135" spans="1:8" ht="14.45" hidden="1" customHeight="1">
      <c r="A135" s="64" t="s">
        <v>247</v>
      </c>
      <c r="B135" s="53" t="s">
        <v>248</v>
      </c>
      <c r="C135" s="54"/>
      <c r="D135" s="54"/>
      <c r="E135" s="54"/>
      <c r="F135" s="54">
        <f>+IF(ISNA(VLOOKUP(A135,'[1]Mapa V(a)_ Receitas FSAs'!$A$10:$AY$77,49,0)),0,VLOOKUP(A135,'[1]Mapa V(a)_ Receitas FSAs'!$A$10:$AY$77,49,0))</f>
        <v>0</v>
      </c>
      <c r="G135" s="54">
        <f t="shared" si="34"/>
        <v>0</v>
      </c>
      <c r="H135" s="55" t="e">
        <f t="shared" si="28"/>
        <v>#DIV/0!</v>
      </c>
    </row>
    <row r="136" spans="1:8">
      <c r="A136" s="64" t="s">
        <v>249</v>
      </c>
      <c r="B136" s="53" t="s">
        <v>250</v>
      </c>
      <c r="C136" s="54">
        <v>900000</v>
      </c>
      <c r="D136" s="54">
        <v>900000</v>
      </c>
      <c r="E136" s="54">
        <v>1949002</v>
      </c>
      <c r="F136" s="54">
        <f>+IF(ISNA(VLOOKUP(A136,'[1]Mapa V(a)_ Receitas FSAs'!$A$10:$AY$77,49,0)),0,VLOOKUP(A136,'[1]Mapa V(a)_ Receitas FSAs'!$A$10:$AY$77,49,0))</f>
        <v>0</v>
      </c>
      <c r="G136" s="54">
        <f t="shared" si="34"/>
        <v>1949002</v>
      </c>
      <c r="H136" s="55">
        <v>0</v>
      </c>
    </row>
    <row r="137" spans="1:8">
      <c r="A137" s="64" t="s">
        <v>251</v>
      </c>
      <c r="B137" s="53" t="s">
        <v>252</v>
      </c>
      <c r="C137" s="54">
        <v>65000000</v>
      </c>
      <c r="D137" s="54">
        <v>65000000</v>
      </c>
      <c r="E137" s="54">
        <v>3025598</v>
      </c>
      <c r="F137" s="54">
        <f>+'[1]Mapa V(a)_ Receitas FSAs'!AY39</f>
        <v>63676642</v>
      </c>
      <c r="G137" s="54">
        <f t="shared" si="34"/>
        <v>66702240</v>
      </c>
      <c r="H137" s="55">
        <f t="shared" si="28"/>
        <v>1.0261883076923077</v>
      </c>
    </row>
    <row r="138" spans="1:8">
      <c r="A138" s="64" t="s">
        <v>253</v>
      </c>
      <c r="B138" s="53" t="s">
        <v>254</v>
      </c>
      <c r="C138" s="54">
        <v>378015408</v>
      </c>
      <c r="D138" s="54">
        <v>378015408</v>
      </c>
      <c r="E138" s="54">
        <v>126971981</v>
      </c>
      <c r="F138" s="54">
        <f>+'[1]Mapa V(a)_ Receitas FSAs'!AY40</f>
        <v>177442752</v>
      </c>
      <c r="G138" s="54">
        <f t="shared" si="34"/>
        <v>304414733</v>
      </c>
      <c r="H138" s="55">
        <f t="shared" si="28"/>
        <v>0.80529715603550212</v>
      </c>
    </row>
    <row r="139" spans="1:8">
      <c r="A139" s="70" t="s">
        <v>255</v>
      </c>
      <c r="B139" s="53" t="s">
        <v>256</v>
      </c>
      <c r="C139" s="54">
        <v>312670000</v>
      </c>
      <c r="D139" s="54">
        <v>312670000</v>
      </c>
      <c r="E139" s="54"/>
      <c r="F139" s="54">
        <f>+'[1]Mapa V(a)_ Receitas FSAs'!AY41</f>
        <v>288181754</v>
      </c>
      <c r="G139" s="54">
        <f t="shared" si="34"/>
        <v>288181754</v>
      </c>
      <c r="H139" s="55">
        <f t="shared" si="28"/>
        <v>0.92168021876099404</v>
      </c>
    </row>
    <row r="140" spans="1:8">
      <c r="A140" s="70" t="s">
        <v>257</v>
      </c>
      <c r="B140" s="53" t="s">
        <v>258</v>
      </c>
      <c r="C140" s="54">
        <v>23500000</v>
      </c>
      <c r="D140" s="54">
        <v>23500000</v>
      </c>
      <c r="E140" s="54">
        <v>2431900</v>
      </c>
      <c r="F140" s="54">
        <f>+'[1]Mapa V(a)_ Receitas FSAs'!AY43</f>
        <v>357000</v>
      </c>
      <c r="G140" s="54">
        <f t="shared" si="34"/>
        <v>2788900</v>
      </c>
      <c r="H140" s="55">
        <f t="shared" ref="H140:H203" si="35">+G140/D140</f>
        <v>0.11867659574468085</v>
      </c>
    </row>
    <row r="141" spans="1:8">
      <c r="A141" s="70" t="s">
        <v>259</v>
      </c>
      <c r="B141" s="53" t="s">
        <v>260</v>
      </c>
      <c r="C141" s="54">
        <v>8106408</v>
      </c>
      <c r="D141" s="54">
        <v>8106408</v>
      </c>
      <c r="E141" s="54"/>
      <c r="F141" s="54">
        <f>+'[1]Mapa V(a)_ Receitas FSAs'!AY42</f>
        <v>5170000</v>
      </c>
      <c r="G141" s="54">
        <f t="shared" si="34"/>
        <v>5170000</v>
      </c>
      <c r="H141" s="55">
        <f t="shared" si="35"/>
        <v>0.63776706033054342</v>
      </c>
    </row>
    <row r="142" spans="1:8">
      <c r="A142" s="70" t="s">
        <v>261</v>
      </c>
      <c r="B142" s="53" t="s">
        <v>262</v>
      </c>
      <c r="C142" s="54">
        <v>800000</v>
      </c>
      <c r="D142" s="54">
        <v>800000</v>
      </c>
      <c r="E142" s="54">
        <v>0</v>
      </c>
      <c r="F142" s="54">
        <f>+'[1]Mapa V(a)_ Receitas FSAs'!AY44</f>
        <v>25000</v>
      </c>
      <c r="G142" s="54">
        <f t="shared" si="34"/>
        <v>25000</v>
      </c>
      <c r="H142" s="55">
        <f t="shared" si="35"/>
        <v>3.125E-2</v>
      </c>
    </row>
    <row r="143" spans="1:8">
      <c r="A143" s="70" t="s">
        <v>263</v>
      </c>
      <c r="B143" s="53" t="s">
        <v>264</v>
      </c>
      <c r="C143" s="54">
        <v>2500000</v>
      </c>
      <c r="D143" s="54">
        <v>2500000</v>
      </c>
      <c r="E143" s="54"/>
      <c r="F143" s="54"/>
      <c r="G143" s="54"/>
      <c r="H143" s="55"/>
    </row>
    <row r="144" spans="1:8">
      <c r="A144" s="66" t="s">
        <v>265</v>
      </c>
      <c r="B144" s="49" t="s">
        <v>266</v>
      </c>
      <c r="C144" s="50">
        <f>SUM(C145:C148)</f>
        <v>1021240462</v>
      </c>
      <c r="D144" s="50">
        <f t="shared" ref="D144" si="36">SUM(D145:D148)</f>
        <v>1021240462</v>
      </c>
      <c r="E144" s="50">
        <f>SUM(E145:E148)</f>
        <v>570865692</v>
      </c>
      <c r="F144" s="50">
        <f>SUM(F145:F148)</f>
        <v>589676132</v>
      </c>
      <c r="G144" s="50">
        <f>SUM(G145:G148)</f>
        <v>1160541824</v>
      </c>
      <c r="H144" s="51">
        <f t="shared" si="35"/>
        <v>1.1364040763986103</v>
      </c>
    </row>
    <row r="145" spans="1:8">
      <c r="A145" s="64" t="s">
        <v>267</v>
      </c>
      <c r="B145" s="53" t="s">
        <v>268</v>
      </c>
      <c r="C145" s="54">
        <v>30000000</v>
      </c>
      <c r="D145" s="54">
        <v>30000000</v>
      </c>
      <c r="E145" s="54"/>
      <c r="F145" s="54">
        <f>+'[1]Mapa V(a)_ Receitas FSAs'!AY46</f>
        <v>34423722</v>
      </c>
      <c r="G145" s="54">
        <f t="shared" ref="G145:G182" si="37">+E145+F145</f>
        <v>34423722</v>
      </c>
      <c r="H145" s="55">
        <f t="shared" si="35"/>
        <v>1.1474574</v>
      </c>
    </row>
    <row r="146" spans="1:8">
      <c r="A146" s="64" t="s">
        <v>269</v>
      </c>
      <c r="B146" s="53" t="s">
        <v>270</v>
      </c>
      <c r="C146" s="54">
        <v>209683853</v>
      </c>
      <c r="D146" s="54">
        <v>209683853</v>
      </c>
      <c r="E146" s="54">
        <v>127108714</v>
      </c>
      <c r="F146" s="54">
        <f>+'[1]Mapa V(a)_ Receitas FSAs'!AY47</f>
        <v>0</v>
      </c>
      <c r="G146" s="54">
        <f t="shared" si="37"/>
        <v>127108714</v>
      </c>
      <c r="H146" s="55">
        <f t="shared" si="35"/>
        <v>0.60619218972478539</v>
      </c>
    </row>
    <row r="147" spans="1:8">
      <c r="A147" s="64" t="s">
        <v>271</v>
      </c>
      <c r="B147" s="53" t="s">
        <v>272</v>
      </c>
      <c r="C147" s="54">
        <v>669260908</v>
      </c>
      <c r="D147" s="54">
        <v>669260908</v>
      </c>
      <c r="E147" s="54">
        <v>368133137</v>
      </c>
      <c r="F147" s="54">
        <f>+'[1]Mapa V(a)_ Receitas FSAs'!AY48</f>
        <v>521277253</v>
      </c>
      <c r="G147" s="54">
        <f t="shared" si="37"/>
        <v>889410390</v>
      </c>
      <c r="H147" s="55">
        <f t="shared" si="35"/>
        <v>1.3289441821096175</v>
      </c>
    </row>
    <row r="148" spans="1:8">
      <c r="A148" s="64" t="s">
        <v>273</v>
      </c>
      <c r="B148" s="53" t="s">
        <v>274</v>
      </c>
      <c r="C148" s="54">
        <v>112295701</v>
      </c>
      <c r="D148" s="54">
        <v>112295701</v>
      </c>
      <c r="E148" s="54">
        <v>75623841</v>
      </c>
      <c r="F148" s="54">
        <f>+'[1]Mapa V(a)_ Receitas FSAs'!AY49</f>
        <v>33975157</v>
      </c>
      <c r="G148" s="54">
        <f t="shared" si="37"/>
        <v>109598998</v>
      </c>
      <c r="H148" s="55">
        <f t="shared" si="35"/>
        <v>0.97598569690570791</v>
      </c>
    </row>
    <row r="149" spans="1:8">
      <c r="A149" s="66" t="s">
        <v>275</v>
      </c>
      <c r="B149" s="49" t="s">
        <v>276</v>
      </c>
      <c r="C149" s="50">
        <f t="shared" ref="C149:D149" si="38">SUM(C150:C153)</f>
        <v>1283593163</v>
      </c>
      <c r="D149" s="50">
        <f t="shared" si="38"/>
        <v>1283593163</v>
      </c>
      <c r="E149" s="50">
        <f>SUM(E150:E153)</f>
        <v>124229718</v>
      </c>
      <c r="F149" s="50">
        <f>SUM(F150:F153)</f>
        <v>243201766</v>
      </c>
      <c r="G149" s="50">
        <f>SUM(G150:G153)</f>
        <v>367431484</v>
      </c>
      <c r="H149" s="51">
        <f t="shared" si="35"/>
        <v>0.28625229129550916</v>
      </c>
    </row>
    <row r="150" spans="1:8">
      <c r="A150" s="64" t="s">
        <v>277</v>
      </c>
      <c r="B150" s="53" t="s">
        <v>278</v>
      </c>
      <c r="C150" s="54">
        <v>1187549598</v>
      </c>
      <c r="D150" s="54">
        <v>1187549598</v>
      </c>
      <c r="E150" s="54">
        <v>117154882</v>
      </c>
      <c r="F150" s="54">
        <f>+'[1]Mapa V(a)_ Receitas FSAs'!AY51</f>
        <v>200843957</v>
      </c>
      <c r="G150" s="54">
        <f t="shared" si="37"/>
        <v>317998839</v>
      </c>
      <c r="H150" s="55">
        <f t="shared" si="35"/>
        <v>0.26777731181548514</v>
      </c>
    </row>
    <row r="151" spans="1:8">
      <c r="A151" s="64" t="s">
        <v>279</v>
      </c>
      <c r="B151" s="53" t="s">
        <v>280</v>
      </c>
      <c r="C151" s="54">
        <v>7500000</v>
      </c>
      <c r="D151" s="54">
        <v>7500000</v>
      </c>
      <c r="E151" s="54"/>
      <c r="F151" s="54">
        <f>+'[1]Mapa V(a)_ Receitas FSAs'!AY52</f>
        <v>2791894</v>
      </c>
      <c r="G151" s="54">
        <f t="shared" si="37"/>
        <v>2791894</v>
      </c>
      <c r="H151" s="55">
        <f t="shared" si="35"/>
        <v>0.37225253333333336</v>
      </c>
    </row>
    <row r="152" spans="1:8">
      <c r="A152" s="64" t="s">
        <v>281</v>
      </c>
      <c r="B152" s="53" t="s">
        <v>282</v>
      </c>
      <c r="C152" s="54">
        <v>0</v>
      </c>
      <c r="D152" s="54">
        <v>0</v>
      </c>
      <c r="E152" s="54"/>
      <c r="F152" s="54"/>
      <c r="G152" s="54">
        <f t="shared" si="37"/>
        <v>0</v>
      </c>
      <c r="H152" s="55">
        <v>0</v>
      </c>
    </row>
    <row r="153" spans="1:8">
      <c r="A153" s="64" t="s">
        <v>283</v>
      </c>
      <c r="B153" s="53" t="s">
        <v>74</v>
      </c>
      <c r="C153" s="54">
        <v>88543565</v>
      </c>
      <c r="D153" s="54">
        <v>88543565</v>
      </c>
      <c r="E153" s="54">
        <v>7074836</v>
      </c>
      <c r="F153" s="54">
        <f>+'[1]Mapa V(a)_ Receitas FSAs'!AY53</f>
        <v>39565915</v>
      </c>
      <c r="G153" s="54">
        <f t="shared" si="37"/>
        <v>46640751</v>
      </c>
      <c r="H153" s="55">
        <f t="shared" si="35"/>
        <v>0.52675483531750722</v>
      </c>
    </row>
    <row r="154" spans="1:8">
      <c r="A154" s="66" t="s">
        <v>284</v>
      </c>
      <c r="B154" s="49" t="s">
        <v>285</v>
      </c>
      <c r="C154" s="50">
        <f t="shared" ref="C154:D154" si="39">SUM(C155:C163)</f>
        <v>341478015</v>
      </c>
      <c r="D154" s="50">
        <f t="shared" si="39"/>
        <v>341478015</v>
      </c>
      <c r="E154" s="50">
        <f>SUM(E155:E163)</f>
        <v>316859472</v>
      </c>
      <c r="F154" s="50">
        <f>SUM(F155:F163)</f>
        <v>10227750</v>
      </c>
      <c r="G154" s="50">
        <f>SUM(G155:G163)</f>
        <v>327087222</v>
      </c>
      <c r="H154" s="51">
        <f t="shared" si="35"/>
        <v>0.95785733673074092</v>
      </c>
    </row>
    <row r="155" spans="1:8">
      <c r="A155" s="64" t="s">
        <v>286</v>
      </c>
      <c r="B155" s="53" t="s">
        <v>287</v>
      </c>
      <c r="C155" s="54"/>
      <c r="D155" s="54"/>
      <c r="E155" s="54"/>
      <c r="F155" s="54"/>
      <c r="G155" s="54">
        <f t="shared" si="37"/>
        <v>0</v>
      </c>
      <c r="H155" s="55">
        <v>0</v>
      </c>
    </row>
    <row r="156" spans="1:8">
      <c r="A156" s="64" t="s">
        <v>288</v>
      </c>
      <c r="B156" s="53" t="s">
        <v>289</v>
      </c>
      <c r="C156" s="54">
        <v>3500000</v>
      </c>
      <c r="D156" s="54">
        <v>3500000</v>
      </c>
      <c r="E156" s="54">
        <v>14004</v>
      </c>
      <c r="F156" s="54"/>
      <c r="G156" s="54">
        <f t="shared" si="37"/>
        <v>14004</v>
      </c>
      <c r="H156" s="55">
        <f t="shared" si="35"/>
        <v>4.0011428571428568E-3</v>
      </c>
    </row>
    <row r="157" spans="1:8">
      <c r="A157" s="64" t="s">
        <v>290</v>
      </c>
      <c r="B157" s="53" t="s">
        <v>291</v>
      </c>
      <c r="C157" s="54"/>
      <c r="D157" s="54"/>
      <c r="E157" s="54"/>
      <c r="F157" s="54"/>
      <c r="G157" s="54">
        <f t="shared" si="37"/>
        <v>0</v>
      </c>
      <c r="H157" s="55">
        <v>0</v>
      </c>
    </row>
    <row r="158" spans="1:8">
      <c r="A158" s="64" t="s">
        <v>292</v>
      </c>
      <c r="B158" s="53" t="s">
        <v>293</v>
      </c>
      <c r="C158" s="54"/>
      <c r="D158" s="54"/>
      <c r="E158" s="54"/>
      <c r="F158" s="54"/>
      <c r="G158" s="54">
        <f t="shared" si="37"/>
        <v>0</v>
      </c>
      <c r="H158" s="55">
        <v>0</v>
      </c>
    </row>
    <row r="159" spans="1:8">
      <c r="A159" s="64" t="s">
        <v>294</v>
      </c>
      <c r="B159" s="53" t="s">
        <v>295</v>
      </c>
      <c r="C159" s="54"/>
      <c r="D159" s="54"/>
      <c r="E159" s="54"/>
      <c r="F159" s="54"/>
      <c r="G159" s="54">
        <f t="shared" si="37"/>
        <v>0</v>
      </c>
      <c r="H159" s="55">
        <v>0</v>
      </c>
    </row>
    <row r="160" spans="1:8">
      <c r="A160" s="64" t="s">
        <v>296</v>
      </c>
      <c r="B160" s="53" t="s">
        <v>297</v>
      </c>
      <c r="C160" s="54">
        <v>250000001</v>
      </c>
      <c r="D160" s="54">
        <v>250000001</v>
      </c>
      <c r="E160" s="54">
        <f>+'[1] AI_Receita DGA_2023'!O19</f>
        <v>253431246</v>
      </c>
      <c r="F160" s="54"/>
      <c r="G160" s="54">
        <f t="shared" si="37"/>
        <v>253431246</v>
      </c>
      <c r="H160" s="55">
        <f t="shared" si="35"/>
        <v>1.0137249799451</v>
      </c>
    </row>
    <row r="161" spans="1:8">
      <c r="A161" s="64" t="s">
        <v>298</v>
      </c>
      <c r="B161" s="53" t="s">
        <v>299</v>
      </c>
      <c r="C161" s="54">
        <v>0</v>
      </c>
      <c r="D161" s="54">
        <v>0</v>
      </c>
      <c r="E161" s="54"/>
      <c r="F161" s="54"/>
      <c r="G161" s="54">
        <f t="shared" si="37"/>
        <v>0</v>
      </c>
      <c r="H161" s="55">
        <v>0</v>
      </c>
    </row>
    <row r="162" spans="1:8">
      <c r="A162" s="64" t="s">
        <v>300</v>
      </c>
      <c r="B162" s="53" t="s">
        <v>301</v>
      </c>
      <c r="C162" s="54">
        <v>79473853</v>
      </c>
      <c r="D162" s="54">
        <v>79473853</v>
      </c>
      <c r="E162" s="54">
        <v>63414222</v>
      </c>
      <c r="F162" s="54">
        <f>+'[1]Mapa V(a)_ Receitas FSAs'!AY55</f>
        <v>10227750</v>
      </c>
      <c r="G162" s="54">
        <f t="shared" si="37"/>
        <v>73641972</v>
      </c>
      <c r="H162" s="55">
        <f t="shared" si="35"/>
        <v>0.9266188717438929</v>
      </c>
    </row>
    <row r="163" spans="1:8">
      <c r="A163" s="64" t="s">
        <v>302</v>
      </c>
      <c r="B163" s="53" t="s">
        <v>303</v>
      </c>
      <c r="C163" s="54">
        <v>8504161</v>
      </c>
      <c r="D163" s="54">
        <v>8504161</v>
      </c>
      <c r="E163" s="54"/>
      <c r="F163" s="54"/>
      <c r="G163" s="54">
        <f t="shared" si="37"/>
        <v>0</v>
      </c>
      <c r="H163" s="55">
        <f t="shared" si="35"/>
        <v>0</v>
      </c>
    </row>
    <row r="164" spans="1:8">
      <c r="A164" s="66" t="s">
        <v>304</v>
      </c>
      <c r="B164" s="49" t="s">
        <v>305</v>
      </c>
      <c r="C164" s="50">
        <f t="shared" ref="C164:D164" si="40">SUM(C165:C173)</f>
        <v>361056090</v>
      </c>
      <c r="D164" s="50">
        <f t="shared" si="40"/>
        <v>361056090</v>
      </c>
      <c r="E164" s="50">
        <f>SUM(E165:E173)</f>
        <v>404653614</v>
      </c>
      <c r="F164" s="50">
        <f>SUM(F165:F173)</f>
        <v>18261053</v>
      </c>
      <c r="G164" s="50">
        <f>SUM(G165:G173)</f>
        <v>422914667</v>
      </c>
      <c r="H164" s="51">
        <f t="shared" si="35"/>
        <v>1.171326779171624</v>
      </c>
    </row>
    <row r="165" spans="1:8">
      <c r="A165" s="64" t="s">
        <v>306</v>
      </c>
      <c r="B165" s="53" t="s">
        <v>307</v>
      </c>
      <c r="C165" s="54">
        <v>60601723</v>
      </c>
      <c r="D165" s="54">
        <v>60601723</v>
      </c>
      <c r="E165" s="54">
        <v>56458650</v>
      </c>
      <c r="F165" s="54">
        <f>+'[1]Mapa V(a)_ Receitas FSAs'!AY57</f>
        <v>4652050</v>
      </c>
      <c r="G165" s="54">
        <f t="shared" si="37"/>
        <v>61110700</v>
      </c>
      <c r="H165" s="55">
        <f t="shared" si="35"/>
        <v>1.0083987216007044</v>
      </c>
    </row>
    <row r="166" spans="1:8" ht="14.45" hidden="1" customHeight="1">
      <c r="A166" s="64" t="s">
        <v>308</v>
      </c>
      <c r="B166" s="53" t="s">
        <v>309</v>
      </c>
      <c r="C166" s="54">
        <v>0</v>
      </c>
      <c r="D166" s="54">
        <v>0</v>
      </c>
      <c r="E166" s="54"/>
      <c r="F166" s="54"/>
      <c r="G166" s="54">
        <f t="shared" si="37"/>
        <v>0</v>
      </c>
      <c r="H166" s="55" t="e">
        <f t="shared" si="35"/>
        <v>#DIV/0!</v>
      </c>
    </row>
    <row r="167" spans="1:8" ht="14.45" hidden="1" customHeight="1">
      <c r="A167" s="64" t="s">
        <v>310</v>
      </c>
      <c r="B167" s="53" t="s">
        <v>311</v>
      </c>
      <c r="C167" s="54">
        <v>0</v>
      </c>
      <c r="D167" s="54">
        <v>0</v>
      </c>
      <c r="E167" s="54"/>
      <c r="F167" s="54"/>
      <c r="G167" s="54">
        <f t="shared" si="37"/>
        <v>0</v>
      </c>
      <c r="H167" s="55" t="e">
        <f t="shared" si="35"/>
        <v>#DIV/0!</v>
      </c>
    </row>
    <row r="168" spans="1:8">
      <c r="A168" s="64" t="s">
        <v>312</v>
      </c>
      <c r="B168" s="53" t="s">
        <v>313</v>
      </c>
      <c r="C168" s="54">
        <v>3047327</v>
      </c>
      <c r="D168" s="54">
        <v>3047327</v>
      </c>
      <c r="E168" s="54">
        <v>7548</v>
      </c>
      <c r="F168" s="54"/>
      <c r="G168" s="54">
        <f t="shared" si="37"/>
        <v>7548</v>
      </c>
      <c r="H168" s="55">
        <f t="shared" si="35"/>
        <v>2.4769248590650102E-3</v>
      </c>
    </row>
    <row r="169" spans="1:8">
      <c r="A169" s="64" t="s">
        <v>314</v>
      </c>
      <c r="B169" s="53" t="s">
        <v>315</v>
      </c>
      <c r="C169" s="54">
        <v>0</v>
      </c>
      <c r="D169" s="54">
        <v>0</v>
      </c>
      <c r="E169" s="54"/>
      <c r="F169" s="54"/>
      <c r="G169" s="54">
        <f t="shared" si="37"/>
        <v>0</v>
      </c>
      <c r="H169" s="55">
        <v>0</v>
      </c>
    </row>
    <row r="170" spans="1:8">
      <c r="A170" s="64" t="s">
        <v>316</v>
      </c>
      <c r="B170" s="53" t="s">
        <v>317</v>
      </c>
      <c r="C170" s="54">
        <v>20035225</v>
      </c>
      <c r="D170" s="54">
        <v>20035225</v>
      </c>
      <c r="E170" s="54">
        <f>60018470+'[1] AI_Receita DGA_2023'!O20</f>
        <v>60562436</v>
      </c>
      <c r="F170" s="54"/>
      <c r="G170" s="54">
        <f t="shared" si="37"/>
        <v>60562436</v>
      </c>
      <c r="H170" s="55">
        <f t="shared" si="35"/>
        <v>3.0227978972035503</v>
      </c>
    </row>
    <row r="171" spans="1:8">
      <c r="A171" s="64" t="s">
        <v>318</v>
      </c>
      <c r="B171" s="53" t="s">
        <v>305</v>
      </c>
      <c r="C171" s="54">
        <v>233872320</v>
      </c>
      <c r="D171" s="54">
        <v>233872320</v>
      </c>
      <c r="E171" s="54">
        <f>231607514+'[1] AI_Receita DGA_2023'!O21+5500-2751660</f>
        <v>266249959</v>
      </c>
      <c r="F171" s="54">
        <f>+'[1]Mapa V(a)_ Receitas FSAs'!AY58</f>
        <v>3052160</v>
      </c>
      <c r="G171" s="54">
        <f t="shared" si="37"/>
        <v>269302119</v>
      </c>
      <c r="H171" s="55">
        <f t="shared" si="35"/>
        <v>1.1514920577176471</v>
      </c>
    </row>
    <row r="172" spans="1:8">
      <c r="A172" s="64" t="s">
        <v>319</v>
      </c>
      <c r="B172" s="53" t="s">
        <v>320</v>
      </c>
      <c r="C172" s="54">
        <v>864000</v>
      </c>
      <c r="D172" s="54">
        <v>864000</v>
      </c>
      <c r="E172" s="54"/>
      <c r="F172" s="54"/>
      <c r="G172" s="54">
        <f t="shared" si="37"/>
        <v>0</v>
      </c>
      <c r="H172" s="55">
        <f t="shared" si="35"/>
        <v>0</v>
      </c>
    </row>
    <row r="173" spans="1:8">
      <c r="A173" s="64" t="s">
        <v>321</v>
      </c>
      <c r="B173" s="53" t="s">
        <v>104</v>
      </c>
      <c r="C173" s="54">
        <v>42635495</v>
      </c>
      <c r="D173" s="54">
        <v>42635495</v>
      </c>
      <c r="E173" s="54">
        <f>21365021+'[1] AI_Receita DGA_2023'!O22</f>
        <v>21375021</v>
      </c>
      <c r="F173" s="54">
        <f>+'[1]Mapa V(a)_ Receitas FSAs'!AY59</f>
        <v>10556843</v>
      </c>
      <c r="G173" s="54">
        <f t="shared" si="37"/>
        <v>31931864</v>
      </c>
      <c r="H173" s="55">
        <f t="shared" si="35"/>
        <v>0.74895023500958535</v>
      </c>
    </row>
    <row r="174" spans="1:8">
      <c r="A174" s="66" t="s">
        <v>322</v>
      </c>
      <c r="B174" s="49" t="s">
        <v>323</v>
      </c>
      <c r="C174" s="50">
        <f t="shared" ref="C174:D174" si="41">SUM(C175:C177)</f>
        <v>390724259</v>
      </c>
      <c r="D174" s="50">
        <f t="shared" si="41"/>
        <v>390724259</v>
      </c>
      <c r="E174" s="50">
        <f>SUM(E175:E177)</f>
        <v>379703366</v>
      </c>
      <c r="F174" s="50">
        <f>SUM(F175:F177)</f>
        <v>165785661</v>
      </c>
      <c r="G174" s="50">
        <f>SUM(G175:G177)</f>
        <v>545489027</v>
      </c>
      <c r="H174" s="51">
        <f t="shared" si="35"/>
        <v>1.3960971565883755</v>
      </c>
    </row>
    <row r="175" spans="1:8">
      <c r="A175" s="64" t="s">
        <v>324</v>
      </c>
      <c r="B175" s="53" t="s">
        <v>96</v>
      </c>
      <c r="C175" s="54">
        <v>88196495</v>
      </c>
      <c r="D175" s="54">
        <v>88196495</v>
      </c>
      <c r="E175" s="54">
        <f>39401876-62500</f>
        <v>39339376</v>
      </c>
      <c r="F175" s="54">
        <f>+'[1]Mapa V(a)_ Receitas FSAs'!AY61</f>
        <v>165785661</v>
      </c>
      <c r="G175" s="54">
        <f t="shared" si="37"/>
        <v>205125037</v>
      </c>
      <c r="H175" s="55">
        <f t="shared" si="35"/>
        <v>2.3257731160404957</v>
      </c>
    </row>
    <row r="176" spans="1:8">
      <c r="A176" s="64" t="s">
        <v>325</v>
      </c>
      <c r="B176" s="53" t="s">
        <v>106</v>
      </c>
      <c r="C176" s="71">
        <v>0</v>
      </c>
      <c r="D176" s="71">
        <v>0</v>
      </c>
      <c r="E176" s="71"/>
      <c r="F176" s="71"/>
      <c r="G176" s="71">
        <f t="shared" si="37"/>
        <v>0</v>
      </c>
      <c r="H176" s="55">
        <v>0</v>
      </c>
    </row>
    <row r="177" spans="1:8">
      <c r="A177" s="64" t="s">
        <v>326</v>
      </c>
      <c r="B177" s="53" t="s">
        <v>327</v>
      </c>
      <c r="C177" s="54">
        <v>302527764</v>
      </c>
      <c r="D177" s="54">
        <v>302527764</v>
      </c>
      <c r="E177" s="54">
        <v>340363990</v>
      </c>
      <c r="F177" s="71"/>
      <c r="G177" s="54">
        <f t="shared" si="37"/>
        <v>340363990</v>
      </c>
      <c r="H177" s="55">
        <f t="shared" si="35"/>
        <v>1.1250669541854017</v>
      </c>
    </row>
    <row r="178" spans="1:8">
      <c r="A178" s="66" t="s">
        <v>328</v>
      </c>
      <c r="B178" s="49" t="s">
        <v>329</v>
      </c>
      <c r="C178" s="50">
        <f>SUM(C179:C182)</f>
        <v>778108647</v>
      </c>
      <c r="D178" s="50">
        <f t="shared" ref="D178" si="42">SUM(D179:D182)</f>
        <v>778108647</v>
      </c>
      <c r="E178" s="50">
        <f>SUM(E179:E182)</f>
        <v>244097338</v>
      </c>
      <c r="F178" s="50">
        <f>SUM(F179:F182)</f>
        <v>85959211</v>
      </c>
      <c r="G178" s="50">
        <f>SUM(G179:G182)</f>
        <v>330056549</v>
      </c>
      <c r="H178" s="51">
        <f t="shared" si="35"/>
        <v>0.42417797343922847</v>
      </c>
    </row>
    <row r="179" spans="1:8">
      <c r="A179" s="64" t="s">
        <v>330</v>
      </c>
      <c r="B179" s="53" t="s">
        <v>331</v>
      </c>
      <c r="C179" s="54">
        <v>56702768</v>
      </c>
      <c r="D179" s="54">
        <v>56702768</v>
      </c>
      <c r="E179" s="54">
        <f>44293673-34072055</f>
        <v>10221618</v>
      </c>
      <c r="F179" s="54">
        <f>+'[1]Mapa V(a)_ Receitas FSAs'!AY63</f>
        <v>34072055</v>
      </c>
      <c r="G179" s="54">
        <f t="shared" si="37"/>
        <v>44293673</v>
      </c>
      <c r="H179" s="55">
        <f t="shared" si="35"/>
        <v>0.78115539262562983</v>
      </c>
    </row>
    <row r="180" spans="1:8">
      <c r="A180" s="64" t="s">
        <v>332</v>
      </c>
      <c r="B180" s="53" t="s">
        <v>333</v>
      </c>
      <c r="C180" s="54">
        <v>10144739</v>
      </c>
      <c r="D180" s="54">
        <v>10144739</v>
      </c>
      <c r="E180" s="54">
        <f>12435415-6958279</f>
        <v>5477136</v>
      </c>
      <c r="F180" s="54">
        <f>+'[1]Mapa V(a)_ Receitas FSAs'!AY64</f>
        <v>6958279</v>
      </c>
      <c r="G180" s="54">
        <f t="shared" si="37"/>
        <v>12435415</v>
      </c>
      <c r="H180" s="55">
        <f t="shared" si="35"/>
        <v>1.2257994020348872</v>
      </c>
    </row>
    <row r="181" spans="1:8">
      <c r="A181" s="64" t="s">
        <v>334</v>
      </c>
      <c r="B181" s="53" t="s">
        <v>335</v>
      </c>
      <c r="C181" s="54">
        <v>100000</v>
      </c>
      <c r="D181" s="54">
        <v>100000</v>
      </c>
      <c r="E181" s="54"/>
      <c r="F181" s="54">
        <f>+'[1]Mapa V(a)_ Receitas FSAs'!AY65</f>
        <v>320578</v>
      </c>
      <c r="G181" s="54">
        <f t="shared" si="37"/>
        <v>320578</v>
      </c>
      <c r="H181" s="55">
        <f t="shared" si="35"/>
        <v>3.2057799999999999</v>
      </c>
    </row>
    <row r="182" spans="1:8">
      <c r="A182" s="64" t="s">
        <v>336</v>
      </c>
      <c r="B182" s="57" t="s">
        <v>337</v>
      </c>
      <c r="C182" s="54">
        <v>711161140</v>
      </c>
      <c r="D182" s="54">
        <v>711161140</v>
      </c>
      <c r="E182" s="54">
        <f>230550253+3850-2155519</f>
        <v>228398584</v>
      </c>
      <c r="F182" s="54">
        <f>+'[1]Mapa V(a)_ Receitas FSAs'!AY66</f>
        <v>44608299</v>
      </c>
      <c r="G182" s="54">
        <f t="shared" si="37"/>
        <v>273006883</v>
      </c>
      <c r="H182" s="55">
        <f t="shared" si="35"/>
        <v>0.38388892143347425</v>
      </c>
    </row>
    <row r="183" spans="1:8">
      <c r="A183" s="72" t="s">
        <v>7</v>
      </c>
      <c r="B183" s="73"/>
      <c r="C183" s="50">
        <f>+C10+C45+C52+C74+C205</f>
        <v>64238378577</v>
      </c>
      <c r="D183" s="67">
        <f t="shared" ref="D183:G183" si="43">+D10+D45+D52+D74+D205</f>
        <v>66934883103.663376</v>
      </c>
      <c r="E183" s="50">
        <f t="shared" si="43"/>
        <v>62228736619</v>
      </c>
      <c r="F183" s="67">
        <f t="shared" si="43"/>
        <v>4006230159</v>
      </c>
      <c r="G183" s="67">
        <f t="shared" si="43"/>
        <v>66234966778</v>
      </c>
      <c r="H183" s="74">
        <f t="shared" si="35"/>
        <v>0.98954332489713326</v>
      </c>
    </row>
    <row r="184" spans="1:8">
      <c r="A184" s="75" t="s">
        <v>338</v>
      </c>
      <c r="B184" s="76"/>
      <c r="C184" s="77">
        <f t="shared" ref="C184" si="44">+C185</f>
        <v>747401943</v>
      </c>
      <c r="D184" s="77">
        <f>+D185</f>
        <v>747401943</v>
      </c>
      <c r="E184" s="78">
        <f>+E185</f>
        <v>48209371</v>
      </c>
      <c r="F184" s="78">
        <f>+F185</f>
        <v>90807950</v>
      </c>
      <c r="G184" s="79">
        <f>+G185</f>
        <v>139017321</v>
      </c>
      <c r="H184" s="80">
        <f t="shared" si="35"/>
        <v>0.18600074872965644</v>
      </c>
    </row>
    <row r="185" spans="1:8">
      <c r="A185" s="65" t="s">
        <v>339</v>
      </c>
      <c r="B185" s="62" t="s">
        <v>340</v>
      </c>
      <c r="C185" s="81">
        <f>+C186+C201+C197+C199</f>
        <v>747401943</v>
      </c>
      <c r="D185" s="81">
        <f>+D186+D201+D197+D199</f>
        <v>747401943</v>
      </c>
      <c r="E185" s="50">
        <f>+E186+E201+E197+E199</f>
        <v>48209371</v>
      </c>
      <c r="F185" s="50">
        <f t="shared" ref="F185:G185" si="45">+F186+F201+F197+F199</f>
        <v>90807950</v>
      </c>
      <c r="G185" s="81">
        <f t="shared" si="45"/>
        <v>139017321</v>
      </c>
      <c r="H185" s="82">
        <f t="shared" si="35"/>
        <v>0.18600074872965644</v>
      </c>
    </row>
    <row r="186" spans="1:8">
      <c r="A186" s="83" t="s">
        <v>341</v>
      </c>
      <c r="B186" s="84" t="s">
        <v>342</v>
      </c>
      <c r="C186" s="67">
        <f>SUM(C187:C196)</f>
        <v>398463054</v>
      </c>
      <c r="D186" s="67">
        <f t="shared" ref="D186:E186" si="46">SUM(D187:D196)</f>
        <v>398463054</v>
      </c>
      <c r="E186" s="50">
        <f t="shared" si="46"/>
        <v>17800034</v>
      </c>
      <c r="F186" s="50">
        <f>SUM(F187:F196)</f>
        <v>3462581</v>
      </c>
      <c r="G186" s="67">
        <f>SUM(G187:G196)</f>
        <v>21262615</v>
      </c>
      <c r="H186" s="74">
        <f t="shared" si="35"/>
        <v>5.3361572137124662E-2</v>
      </c>
    </row>
    <row r="187" spans="1:8">
      <c r="A187" s="85" t="s">
        <v>343</v>
      </c>
      <c r="B187" s="53" t="s">
        <v>344</v>
      </c>
      <c r="C187" s="68">
        <v>20000000</v>
      </c>
      <c r="D187" s="68">
        <v>20000000</v>
      </c>
      <c r="E187" s="54">
        <v>60000</v>
      </c>
      <c r="F187" s="54">
        <f>+IF(ISNA(VLOOKUP(A187,'[1]Mapa V(a)_ Receitas FSAs'!$A$10:$AY$77,49,0)),0,VLOOKUP(A187,'[1]Mapa V(a)_ Receitas FSAs'!$A$10:$AY$77,49,0))</f>
        <v>0</v>
      </c>
      <c r="G187" s="68">
        <f t="shared" ref="G187:G189" si="47">+E187+F187</f>
        <v>60000</v>
      </c>
      <c r="H187" s="86">
        <f t="shared" si="35"/>
        <v>3.0000000000000001E-3</v>
      </c>
    </row>
    <row r="188" spans="1:8">
      <c r="A188" s="85" t="s">
        <v>345</v>
      </c>
      <c r="B188" s="53" t="s">
        <v>346</v>
      </c>
      <c r="C188" s="68">
        <v>10000000</v>
      </c>
      <c r="D188" s="68">
        <v>10000000</v>
      </c>
      <c r="E188" s="54">
        <v>3626524</v>
      </c>
      <c r="F188" s="54">
        <f>+IF(ISNA(VLOOKUP(A188,'[1]Mapa V(a)_ Receitas FSAs'!$A$10:$AY$77,49,0)),0,VLOOKUP(A188,'[1]Mapa V(a)_ Receitas FSAs'!$A$10:$AY$77,49,0))</f>
        <v>0</v>
      </c>
      <c r="G188" s="68">
        <f t="shared" si="47"/>
        <v>3626524</v>
      </c>
      <c r="H188" s="86">
        <f t="shared" si="35"/>
        <v>0.36265239999999999</v>
      </c>
    </row>
    <row r="189" spans="1:8">
      <c r="A189" s="85" t="s">
        <v>347</v>
      </c>
      <c r="B189" s="53" t="s">
        <v>348</v>
      </c>
      <c r="C189" s="68">
        <v>300000000</v>
      </c>
      <c r="D189" s="68">
        <v>300000000</v>
      </c>
      <c r="E189" s="54">
        <v>12104510</v>
      </c>
      <c r="F189" s="54">
        <f>+'[1]Mapa V(a)_ Receitas FSAs'!AY69</f>
        <v>1028331</v>
      </c>
      <c r="G189" s="68">
        <f t="shared" si="47"/>
        <v>13132841</v>
      </c>
      <c r="H189" s="86">
        <v>0</v>
      </c>
    </row>
    <row r="190" spans="1:8">
      <c r="A190" s="85" t="s">
        <v>349</v>
      </c>
      <c r="B190" s="53" t="s">
        <v>350</v>
      </c>
      <c r="C190" s="68">
        <v>56500000</v>
      </c>
      <c r="D190" s="68">
        <v>56500000</v>
      </c>
      <c r="E190" s="54">
        <v>799000</v>
      </c>
      <c r="F190" s="54">
        <f>+'[1]Mapa V(a)_ Receitas FSAs'!AY70</f>
        <v>2208000</v>
      </c>
      <c r="G190" s="68">
        <f>+E190+F190</f>
        <v>3007000</v>
      </c>
      <c r="H190" s="86">
        <f t="shared" si="35"/>
        <v>5.3221238938053098E-2</v>
      </c>
    </row>
    <row r="191" spans="1:8">
      <c r="A191" s="85" t="s">
        <v>351</v>
      </c>
      <c r="B191" s="53" t="s">
        <v>352</v>
      </c>
      <c r="C191" s="68">
        <v>350000</v>
      </c>
      <c r="D191" s="68">
        <v>350000</v>
      </c>
      <c r="E191" s="54"/>
      <c r="F191" s="54">
        <f>+'[1]Mapa V(a)_ Receitas FSAs'!AY71</f>
        <v>226250</v>
      </c>
      <c r="G191" s="68">
        <f t="shared" ref="G191:G196" si="48">+E191+F191</f>
        <v>226250</v>
      </c>
      <c r="H191" s="86">
        <f t="shared" si="35"/>
        <v>0.64642857142857146</v>
      </c>
    </row>
    <row r="192" spans="1:8">
      <c r="A192" s="85" t="s">
        <v>353</v>
      </c>
      <c r="B192" s="53" t="s">
        <v>354</v>
      </c>
      <c r="C192" s="68">
        <v>10000000</v>
      </c>
      <c r="D192" s="68">
        <v>10000000</v>
      </c>
      <c r="E192" s="54">
        <v>1210000</v>
      </c>
      <c r="F192" s="54"/>
      <c r="G192" s="68">
        <f t="shared" si="48"/>
        <v>1210000</v>
      </c>
      <c r="H192" s="86">
        <f t="shared" si="35"/>
        <v>0.121</v>
      </c>
    </row>
    <row r="193" spans="1:8">
      <c r="A193" s="85" t="s">
        <v>355</v>
      </c>
      <c r="B193" s="53" t="s">
        <v>356</v>
      </c>
      <c r="C193" s="68"/>
      <c r="D193" s="68"/>
      <c r="E193" s="54"/>
      <c r="F193" s="54"/>
      <c r="G193" s="68">
        <f t="shared" si="48"/>
        <v>0</v>
      </c>
      <c r="H193" s="86">
        <v>0</v>
      </c>
    </row>
    <row r="194" spans="1:8">
      <c r="A194" s="85" t="s">
        <v>357</v>
      </c>
      <c r="B194" s="53" t="s">
        <v>358</v>
      </c>
      <c r="C194" s="68">
        <v>500000</v>
      </c>
      <c r="D194" s="68">
        <v>500000</v>
      </c>
      <c r="E194" s="54"/>
      <c r="F194" s="54"/>
      <c r="G194" s="68">
        <f t="shared" si="48"/>
        <v>0</v>
      </c>
      <c r="H194" s="86">
        <f t="shared" si="35"/>
        <v>0</v>
      </c>
    </row>
    <row r="195" spans="1:8">
      <c r="A195" s="85" t="s">
        <v>359</v>
      </c>
      <c r="B195" s="53" t="s">
        <v>360</v>
      </c>
      <c r="C195" s="68">
        <v>300000</v>
      </c>
      <c r="D195" s="68">
        <v>300000</v>
      </c>
      <c r="E195" s="54"/>
      <c r="F195" s="54"/>
      <c r="G195" s="68">
        <f t="shared" si="48"/>
        <v>0</v>
      </c>
      <c r="H195" s="86">
        <v>0</v>
      </c>
    </row>
    <row r="196" spans="1:8">
      <c r="A196" s="85" t="s">
        <v>361</v>
      </c>
      <c r="B196" s="53" t="s">
        <v>362</v>
      </c>
      <c r="C196" s="68">
        <v>813054</v>
      </c>
      <c r="D196" s="68">
        <v>813054</v>
      </c>
      <c r="E196" s="54"/>
      <c r="F196" s="54">
        <f>+'[1]Mapa V(a)_ Receitas FSAs'!AY72</f>
        <v>0</v>
      </c>
      <c r="G196" s="68">
        <f t="shared" si="48"/>
        <v>0</v>
      </c>
      <c r="H196" s="86">
        <f t="shared" si="35"/>
        <v>0</v>
      </c>
    </row>
    <row r="197" spans="1:8">
      <c r="A197" s="66" t="s">
        <v>363</v>
      </c>
      <c r="B197" s="87" t="s">
        <v>364</v>
      </c>
      <c r="C197" s="67">
        <f>+C198</f>
        <v>15000000</v>
      </c>
      <c r="D197" s="67">
        <f>+D198</f>
        <v>15000000</v>
      </c>
      <c r="E197" s="50">
        <f t="shared" ref="E197:F197" si="49">+E198</f>
        <v>0</v>
      </c>
      <c r="F197" s="50">
        <f t="shared" si="49"/>
        <v>0</v>
      </c>
      <c r="G197" s="67">
        <f>+G198</f>
        <v>0</v>
      </c>
      <c r="H197" s="74">
        <v>0</v>
      </c>
    </row>
    <row r="198" spans="1:8">
      <c r="A198" s="64" t="s">
        <v>365</v>
      </c>
      <c r="B198" s="88" t="s">
        <v>366</v>
      </c>
      <c r="C198" s="68">
        <v>15000000</v>
      </c>
      <c r="D198" s="68">
        <v>15000000</v>
      </c>
      <c r="E198" s="54"/>
      <c r="F198" s="54"/>
      <c r="G198" s="68">
        <v>0</v>
      </c>
      <c r="H198" s="86">
        <v>0</v>
      </c>
    </row>
    <row r="199" spans="1:8">
      <c r="A199" s="66" t="s">
        <v>367</v>
      </c>
      <c r="B199" s="87" t="s">
        <v>368</v>
      </c>
      <c r="C199" s="67">
        <f>+C200</f>
        <v>113938889</v>
      </c>
      <c r="D199" s="67">
        <f>+D200</f>
        <v>113938889</v>
      </c>
      <c r="E199" s="50">
        <f t="shared" ref="E199:G199" si="50">+E200</f>
        <v>0</v>
      </c>
      <c r="F199" s="50">
        <f>+F200</f>
        <v>87345369</v>
      </c>
      <c r="G199" s="67">
        <f t="shared" si="50"/>
        <v>87345369</v>
      </c>
      <c r="H199" s="86">
        <f>+G199/D199</f>
        <v>0.7665983911779235</v>
      </c>
    </row>
    <row r="200" spans="1:8">
      <c r="A200" s="64" t="s">
        <v>369</v>
      </c>
      <c r="B200" s="88" t="s">
        <v>370</v>
      </c>
      <c r="C200" s="68">
        <v>113938889</v>
      </c>
      <c r="D200" s="68">
        <v>113938889</v>
      </c>
      <c r="E200" s="54"/>
      <c r="F200" s="54">
        <f>+'[1]Mapa V(a)_ Receitas FSAs'!AY74</f>
        <v>87345369</v>
      </c>
      <c r="G200" s="68">
        <f t="shared" ref="G200" si="51">+E200+F200</f>
        <v>87345369</v>
      </c>
      <c r="H200" s="86">
        <f>+G200/D200</f>
        <v>0.7665983911779235</v>
      </c>
    </row>
    <row r="201" spans="1:8">
      <c r="A201" s="83" t="s">
        <v>371</v>
      </c>
      <c r="B201" s="84" t="s">
        <v>372</v>
      </c>
      <c r="C201" s="67">
        <f>SUM(C202:C204)</f>
        <v>220000000</v>
      </c>
      <c r="D201" s="67">
        <f>SUM(D202:D204)</f>
        <v>220000000</v>
      </c>
      <c r="E201" s="50">
        <f>SUM(E202:E204)</f>
        <v>30409337</v>
      </c>
      <c r="F201" s="50">
        <f>SUM(F202:F204)</f>
        <v>0</v>
      </c>
      <c r="G201" s="67">
        <f>SUM(G202:G204)</f>
        <v>30409337</v>
      </c>
      <c r="H201" s="74">
        <f t="shared" si="35"/>
        <v>0.1382242590909091</v>
      </c>
    </row>
    <row r="202" spans="1:8">
      <c r="A202" s="85" t="s">
        <v>373</v>
      </c>
      <c r="B202" s="53" t="s">
        <v>374</v>
      </c>
      <c r="C202" s="68"/>
      <c r="D202" s="68"/>
      <c r="E202" s="54"/>
      <c r="F202" s="54">
        <f>+IF(ISNA(VLOOKUP(A202,'[1]Mapa V(a)_ Receitas FSAs'!$A$10:$AY$77,49,0)),0,VLOOKUP(A202,'[1]Mapa V(a)_ Receitas FSAs'!$A$10:$AY$77,49,0))</f>
        <v>0</v>
      </c>
      <c r="G202" s="68">
        <f t="shared" ref="G202" si="52">+E202+F202</f>
        <v>0</v>
      </c>
      <c r="H202" s="86">
        <v>0</v>
      </c>
    </row>
    <row r="203" spans="1:8">
      <c r="A203" s="85" t="s">
        <v>375</v>
      </c>
      <c r="B203" s="53" t="s">
        <v>376</v>
      </c>
      <c r="C203" s="68">
        <v>220000000</v>
      </c>
      <c r="D203" s="68">
        <v>220000000</v>
      </c>
      <c r="E203" s="54">
        <v>30409337</v>
      </c>
      <c r="F203" s="54">
        <f>+IF(ISNA(VLOOKUP(A203,'[1]Mapa V(a)_ Receitas FSAs'!$A$10:$AY$77,49,0)),0,VLOOKUP(A203,'[1]Mapa V(a)_ Receitas FSAs'!$A$10:$AY$77,49,0))</f>
        <v>0</v>
      </c>
      <c r="G203" s="68">
        <f>+E203+F203</f>
        <v>30409337</v>
      </c>
      <c r="H203" s="86">
        <f t="shared" si="35"/>
        <v>0.1382242590909091</v>
      </c>
    </row>
    <row r="204" spans="1:8">
      <c r="A204" s="85" t="s">
        <v>377</v>
      </c>
      <c r="B204" s="53" t="s">
        <v>378</v>
      </c>
      <c r="C204" s="68"/>
      <c r="D204" s="68"/>
      <c r="E204" s="54">
        <v>0</v>
      </c>
      <c r="F204" s="54">
        <f>+IF(ISNA(VLOOKUP(A204,'[1]Mapa V(a)_ Receitas FSAs'!$A$10:$AY$77,49,0)),0,VLOOKUP(A204,'[1]Mapa V(a)_ Receitas FSAs'!$A$10:$AY$77,49,0))</f>
        <v>0</v>
      </c>
      <c r="G204" s="68">
        <f t="shared" ref="G204" si="53">+E204+F204</f>
        <v>0</v>
      </c>
      <c r="H204" s="86">
        <v>0</v>
      </c>
    </row>
    <row r="205" spans="1:8">
      <c r="A205" s="89"/>
      <c r="B205" s="90"/>
      <c r="C205" s="91"/>
      <c r="D205" s="92"/>
      <c r="E205" s="93"/>
      <c r="F205" s="93"/>
      <c r="G205" s="93"/>
      <c r="H205" s="94"/>
    </row>
    <row r="206" spans="1:8" s="97" customFormat="1">
      <c r="A206" s="95"/>
      <c r="B206" s="95"/>
      <c r="C206" s="95"/>
      <c r="D206" s="96"/>
      <c r="E206" s="96"/>
      <c r="F206" s="96"/>
      <c r="G206" s="96"/>
      <c r="H206" s="96"/>
    </row>
    <row r="207" spans="1:8" s="97" customFormat="1" ht="12.75" customHeight="1">
      <c r="A207" s="95"/>
      <c r="B207" s="95"/>
      <c r="C207" s="95"/>
      <c r="D207" s="96" t="s">
        <v>379</v>
      </c>
      <c r="E207" s="96"/>
      <c r="F207" s="96"/>
      <c r="G207" s="96"/>
      <c r="H207" s="96"/>
    </row>
    <row r="208" spans="1:8" s="102" customFormat="1" ht="17.25" customHeight="1">
      <c r="A208" s="98" t="s">
        <v>380</v>
      </c>
      <c r="B208" s="98"/>
      <c r="C208" s="99" t="s">
        <v>381</v>
      </c>
      <c r="D208" s="99" t="s">
        <v>382</v>
      </c>
      <c r="E208" s="99" t="s">
        <v>383</v>
      </c>
      <c r="F208" s="100"/>
      <c r="G208" s="101"/>
      <c r="H208" s="100"/>
    </row>
    <row r="209" spans="1:8" s="102" customFormat="1" ht="12.75" customHeight="1">
      <c r="A209" s="103" t="s">
        <v>384</v>
      </c>
      <c r="B209" s="104"/>
      <c r="C209" s="105">
        <f>+C55+C60</f>
        <v>849040500</v>
      </c>
      <c r="D209" s="105">
        <f>+D55+D60</f>
        <v>849040500</v>
      </c>
      <c r="E209" s="50">
        <f>SUM(E210:E213)</f>
        <v>845822772</v>
      </c>
      <c r="F209" s="106"/>
      <c r="G209" s="107"/>
      <c r="H209" s="101"/>
    </row>
    <row r="210" spans="1:8" s="102" customFormat="1" ht="12.75" customHeight="1">
      <c r="A210" s="108" t="s">
        <v>385</v>
      </c>
      <c r="B210" s="109"/>
      <c r="C210" s="105"/>
      <c r="D210" s="105"/>
      <c r="E210" s="54">
        <v>327577272</v>
      </c>
      <c r="F210" s="106"/>
      <c r="G210" s="110"/>
      <c r="H210" s="100"/>
    </row>
    <row r="211" spans="1:8" s="111" customFormat="1" ht="12.75" customHeight="1">
      <c r="A211" s="108" t="s">
        <v>386</v>
      </c>
      <c r="B211" s="109"/>
      <c r="C211" s="105"/>
      <c r="D211" s="105"/>
      <c r="E211" s="54">
        <v>22053000</v>
      </c>
      <c r="F211" s="106"/>
      <c r="G211" s="110"/>
      <c r="H211" s="100"/>
    </row>
    <row r="212" spans="1:8" s="111" customFormat="1" ht="12.75" customHeight="1">
      <c r="A212" s="112" t="s">
        <v>387</v>
      </c>
      <c r="B212" s="113"/>
      <c r="C212" s="105"/>
      <c r="D212" s="105"/>
      <c r="E212" s="54">
        <v>55132500</v>
      </c>
      <c r="F212" s="106"/>
      <c r="G212" s="110"/>
      <c r="H212" s="100"/>
    </row>
    <row r="213" spans="1:8" s="111" customFormat="1" ht="12.75" customHeight="1">
      <c r="A213" s="112" t="s">
        <v>386</v>
      </c>
      <c r="B213" s="113"/>
      <c r="C213" s="105"/>
      <c r="D213" s="105"/>
      <c r="E213" s="54">
        <v>441060000</v>
      </c>
      <c r="F213" s="106"/>
      <c r="G213" s="110"/>
      <c r="H213" s="100"/>
    </row>
    <row r="214" spans="1:8" s="111" customFormat="1" ht="12.75" customHeight="1">
      <c r="A214" s="103" t="s">
        <v>388</v>
      </c>
      <c r="B214" s="104"/>
      <c r="C214" s="105">
        <f>+C56+C61</f>
        <v>98480818</v>
      </c>
      <c r="D214" s="105">
        <f>+D56+D61</f>
        <v>98480818</v>
      </c>
      <c r="E214" s="50">
        <f>SUM(E215:E216)</f>
        <v>102950387</v>
      </c>
      <c r="F214" s="106"/>
      <c r="G214" s="110"/>
      <c r="H214" s="101"/>
    </row>
    <row r="215" spans="1:8" s="97" customFormat="1" ht="12.75" customHeight="1">
      <c r="A215" s="108" t="s">
        <v>389</v>
      </c>
      <c r="B215" s="109"/>
      <c r="C215" s="114"/>
      <c r="D215" s="114"/>
      <c r="E215" s="54">
        <v>102950387</v>
      </c>
      <c r="F215" s="107"/>
      <c r="G215" s="115"/>
      <c r="H215" s="100"/>
    </row>
    <row r="216" spans="1:8" s="97" customFormat="1" ht="12.75" customHeight="1">
      <c r="A216" s="108" t="s">
        <v>390</v>
      </c>
      <c r="B216" s="109"/>
      <c r="C216" s="114"/>
      <c r="D216" s="114"/>
      <c r="E216" s="54"/>
      <c r="F216" s="107"/>
      <c r="G216" s="115"/>
      <c r="H216" s="100"/>
    </row>
    <row r="217" spans="1:8" s="97" customFormat="1" ht="12.75" customHeight="1">
      <c r="A217" s="116" t="s">
        <v>391</v>
      </c>
      <c r="B217" s="116"/>
      <c r="C217" s="105">
        <f>+C57+C62</f>
        <v>4277758346</v>
      </c>
      <c r="D217" s="105">
        <f>+D57+D62</f>
        <v>6974262872.6633797</v>
      </c>
      <c r="E217" s="50">
        <f>+SUM(E218:E225)</f>
        <v>1994034475</v>
      </c>
      <c r="F217" s="106"/>
      <c r="G217" s="117"/>
      <c r="H217" s="101"/>
    </row>
    <row r="218" spans="1:8" s="97" customFormat="1" ht="12.75" customHeight="1">
      <c r="A218" s="108" t="s">
        <v>392</v>
      </c>
      <c r="B218" s="109"/>
      <c r="C218" s="118"/>
      <c r="D218" s="114"/>
      <c r="E218" s="54">
        <v>237879</v>
      </c>
      <c r="F218" s="107"/>
      <c r="G218" s="115"/>
      <c r="H218" s="100"/>
    </row>
    <row r="219" spans="1:8" s="97" customFormat="1" ht="12.75" customHeight="1">
      <c r="A219" s="108" t="s">
        <v>393</v>
      </c>
      <c r="B219" s="109"/>
      <c r="C219" s="118"/>
      <c r="D219" s="114"/>
      <c r="E219" s="54">
        <v>27566250</v>
      </c>
      <c r="F219" s="107"/>
      <c r="G219" s="115"/>
      <c r="H219" s="100"/>
    </row>
    <row r="220" spans="1:8" s="97" customFormat="1" ht="12.75" customHeight="1">
      <c r="A220" s="108" t="s">
        <v>394</v>
      </c>
      <c r="B220" s="109"/>
      <c r="C220" s="118"/>
      <c r="D220" s="114"/>
      <c r="E220" s="54">
        <v>85831029</v>
      </c>
      <c r="F220" s="107"/>
      <c r="G220" s="115"/>
      <c r="H220" s="100"/>
    </row>
    <row r="221" spans="1:8" s="97" customFormat="1" ht="12.75" customHeight="1">
      <c r="A221" s="108" t="s">
        <v>395</v>
      </c>
      <c r="B221" s="109"/>
      <c r="C221" s="118"/>
      <c r="D221" s="114"/>
      <c r="E221" s="54">
        <v>721034154</v>
      </c>
      <c r="F221" s="107"/>
      <c r="G221" s="115"/>
      <c r="H221" s="100"/>
    </row>
    <row r="222" spans="1:8" s="97" customFormat="1" ht="12.75" customHeight="1">
      <c r="A222" s="108" t="s">
        <v>396</v>
      </c>
      <c r="B222" s="109"/>
      <c r="C222" s="118"/>
      <c r="D222" s="114"/>
      <c r="E222" s="54">
        <v>78142280</v>
      </c>
      <c r="F222" s="107"/>
      <c r="G222" s="115"/>
      <c r="H222" s="100"/>
    </row>
    <row r="223" spans="1:8" s="97" customFormat="1" ht="12.75" customHeight="1">
      <c r="A223" s="108" t="s">
        <v>397</v>
      </c>
      <c r="B223" s="109"/>
      <c r="C223" s="118"/>
      <c r="D223" s="114"/>
      <c r="E223" s="54">
        <v>1591740</v>
      </c>
      <c r="F223" s="107"/>
      <c r="G223" s="115"/>
      <c r="H223" s="100"/>
    </row>
    <row r="224" spans="1:8" s="97" customFormat="1" ht="12.75" customHeight="1">
      <c r="A224" s="108" t="s">
        <v>398</v>
      </c>
      <c r="B224" s="109"/>
      <c r="C224" s="118"/>
      <c r="D224" s="114"/>
      <c r="E224" s="54">
        <v>80110364</v>
      </c>
      <c r="F224" s="107"/>
      <c r="G224" s="115"/>
      <c r="H224" s="100"/>
    </row>
    <row r="225" spans="1:8" s="97" customFormat="1" ht="12.75" customHeight="1">
      <c r="A225" s="108" t="s">
        <v>399</v>
      </c>
      <c r="B225" s="109"/>
      <c r="C225" s="118"/>
      <c r="D225" s="114"/>
      <c r="E225" s="54">
        <v>999520779</v>
      </c>
      <c r="F225" s="107"/>
      <c r="G225" s="115"/>
      <c r="H225" s="100"/>
    </row>
    <row r="226" spans="1:8" s="97" customFormat="1" ht="12.75" customHeight="1">
      <c r="A226" s="103" t="s">
        <v>323</v>
      </c>
      <c r="B226" s="104"/>
      <c r="C226" s="119">
        <v>0</v>
      </c>
      <c r="D226" s="114">
        <v>0</v>
      </c>
      <c r="E226" s="50">
        <v>721451</v>
      </c>
      <c r="F226" s="107"/>
      <c r="G226" s="115"/>
      <c r="H226" s="101"/>
    </row>
    <row r="227" spans="1:8" s="97" customFormat="1">
      <c r="A227" s="103" t="s">
        <v>400</v>
      </c>
      <c r="B227" s="104"/>
      <c r="C227" s="120">
        <f>+C217+C214+C209</f>
        <v>5225279664</v>
      </c>
      <c r="D227" s="120">
        <f>+D217+D214+D209</f>
        <v>7921784190.6633797</v>
      </c>
      <c r="E227" s="121">
        <f>+E217+E214+E209+E226</f>
        <v>2943529085</v>
      </c>
      <c r="F227" s="106"/>
      <c r="G227" s="117"/>
      <c r="H227" s="101"/>
    </row>
    <row r="229" spans="1:8">
      <c r="C229" s="22"/>
      <c r="D229" s="22"/>
    </row>
  </sheetData>
  <mergeCells count="27">
    <mergeCell ref="A227:B227"/>
    <mergeCell ref="A221:B221"/>
    <mergeCell ref="A222:B222"/>
    <mergeCell ref="A223:B223"/>
    <mergeCell ref="A224:B224"/>
    <mergeCell ref="A225:B225"/>
    <mergeCell ref="A226:B226"/>
    <mergeCell ref="A215:B215"/>
    <mergeCell ref="A216:B216"/>
    <mergeCell ref="A217:B217"/>
    <mergeCell ref="A218:B218"/>
    <mergeCell ref="A219:B219"/>
    <mergeCell ref="A220:B220"/>
    <mergeCell ref="A208:B208"/>
    <mergeCell ref="A209:B209"/>
    <mergeCell ref="A210:B210"/>
    <mergeCell ref="A211:B211"/>
    <mergeCell ref="A214:B214"/>
    <mergeCell ref="E5:E7"/>
    <mergeCell ref="F5:F7"/>
    <mergeCell ref="G5:G7"/>
    <mergeCell ref="C3:D3"/>
    <mergeCell ref="A4:B6"/>
    <mergeCell ref="C4:C7"/>
    <mergeCell ref="D4:D7"/>
    <mergeCell ref="E4:G4"/>
    <mergeCell ref="H4:H7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0" fitToHeight="0" orientation="portrait" r:id="rId1"/>
  <rowBreaks count="2" manualBreakCount="2">
    <brk id="86" max="7" man="1"/>
    <brk id="18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showGridLines="0" topLeftCell="A145" zoomScaleNormal="100" workbookViewId="0">
      <selection activeCell="A168" sqref="A168"/>
    </sheetView>
  </sheetViews>
  <sheetFormatPr defaultRowHeight="15"/>
  <cols>
    <col min="1" max="1" width="31.42578125" customWidth="1"/>
    <col min="2" max="2" width="57" customWidth="1"/>
    <col min="3" max="6" width="15.7109375" customWidth="1"/>
    <col min="7" max="7" width="15.7109375" style="147" customWidth="1"/>
    <col min="8" max="10" width="15.7109375" customWidth="1"/>
    <col min="11" max="11" width="15.7109375" style="147" customWidth="1"/>
    <col min="12" max="12" width="11.7109375" customWidth="1"/>
    <col min="14" max="24" width="9.140625" customWidth="1"/>
  </cols>
  <sheetData>
    <row r="1" spans="1:12" ht="15.6" customHeight="1">
      <c r="A1" s="125"/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67.5" customHeight="1">
      <c r="A2" s="127"/>
      <c r="B2" s="127"/>
      <c r="C2" s="128"/>
      <c r="D2" s="128"/>
      <c r="E2" s="128"/>
      <c r="F2" s="128"/>
      <c r="G2" s="128"/>
      <c r="H2" s="129"/>
      <c r="I2" s="129"/>
      <c r="J2" s="129"/>
      <c r="K2" s="129"/>
      <c r="L2" s="129"/>
    </row>
    <row r="3" spans="1:12" ht="21" customHeight="1">
      <c r="A3" s="11" t="s">
        <v>402</v>
      </c>
      <c r="B3" s="12"/>
      <c r="C3" s="12" t="s">
        <v>1</v>
      </c>
      <c r="D3" s="14" t="s">
        <v>403</v>
      </c>
      <c r="E3" s="15"/>
      <c r="F3" s="15"/>
      <c r="G3" s="16"/>
      <c r="H3" s="14" t="s">
        <v>3</v>
      </c>
      <c r="I3" s="15"/>
      <c r="J3" s="15"/>
      <c r="K3" s="16"/>
      <c r="L3" s="12" t="s">
        <v>4</v>
      </c>
    </row>
    <row r="4" spans="1:12" ht="29.1" customHeight="1">
      <c r="A4" s="18"/>
      <c r="B4" s="19"/>
      <c r="C4" s="19"/>
      <c r="D4" s="11" t="s">
        <v>404</v>
      </c>
      <c r="E4" s="17" t="s">
        <v>405</v>
      </c>
      <c r="F4" s="17" t="s">
        <v>406</v>
      </c>
      <c r="G4" s="17" t="s">
        <v>7</v>
      </c>
      <c r="H4" s="17" t="s">
        <v>404</v>
      </c>
      <c r="I4" s="130" t="s">
        <v>405</v>
      </c>
      <c r="J4" s="17" t="s">
        <v>406</v>
      </c>
      <c r="K4" s="17" t="s">
        <v>7</v>
      </c>
      <c r="L4" s="19"/>
    </row>
    <row r="5" spans="1:12">
      <c r="A5" s="25" t="s">
        <v>8</v>
      </c>
      <c r="B5" s="25" t="s">
        <v>9</v>
      </c>
      <c r="C5" s="24"/>
      <c r="D5" s="23"/>
      <c r="E5" s="28"/>
      <c r="F5" s="28"/>
      <c r="G5" s="28"/>
      <c r="H5" s="28"/>
      <c r="I5" s="131"/>
      <c r="J5" s="28"/>
      <c r="K5" s="28"/>
      <c r="L5" s="24"/>
    </row>
    <row r="6" spans="1:12">
      <c r="A6" s="132" t="s">
        <v>407</v>
      </c>
      <c r="B6" s="133" t="s">
        <v>408</v>
      </c>
      <c r="C6" s="134">
        <v>600378216</v>
      </c>
      <c r="D6" s="134"/>
      <c r="E6" s="134">
        <v>278693463</v>
      </c>
      <c r="F6" s="134">
        <v>318655783</v>
      </c>
      <c r="G6" s="134">
        <f>+D6+E6+F6</f>
        <v>597349246</v>
      </c>
      <c r="H6" s="134"/>
      <c r="I6" s="134">
        <v>269974231</v>
      </c>
      <c r="J6" s="134">
        <v>298925436</v>
      </c>
      <c r="K6" s="135">
        <f>+H6+I6+J6</f>
        <v>568899667</v>
      </c>
      <c r="L6" s="136">
        <f>+K6/G6</f>
        <v>0.9523736253280547</v>
      </c>
    </row>
    <row r="7" spans="1:12">
      <c r="A7" s="137"/>
      <c r="B7" s="133" t="s">
        <v>409</v>
      </c>
      <c r="C7" s="134">
        <v>12061330512</v>
      </c>
      <c r="D7" s="134"/>
      <c r="E7" s="134">
        <v>10464386598</v>
      </c>
      <c r="F7" s="134">
        <v>1416951378</v>
      </c>
      <c r="G7" s="134">
        <f t="shared" ref="G7:G31" si="0">+D7+E7+F7</f>
        <v>11881337976</v>
      </c>
      <c r="H7" s="134"/>
      <c r="I7" s="134">
        <v>10327571629</v>
      </c>
      <c r="J7" s="134">
        <v>1356492479</v>
      </c>
      <c r="K7" s="135">
        <f t="shared" ref="K7:K31" si="1">+H7+I7+J7</f>
        <v>11684064108</v>
      </c>
      <c r="L7" s="136">
        <f t="shared" ref="L7:L72" si="2">+K7/G7</f>
        <v>0.983396325531814</v>
      </c>
    </row>
    <row r="8" spans="1:12">
      <c r="A8" s="137"/>
      <c r="B8" s="133" t="s">
        <v>410</v>
      </c>
      <c r="C8" s="134">
        <v>4802486584.0349998</v>
      </c>
      <c r="D8" s="134">
        <v>147551995.03999999</v>
      </c>
      <c r="E8" s="134">
        <v>4560418367.3549995</v>
      </c>
      <c r="F8" s="134">
        <v>774851010</v>
      </c>
      <c r="G8" s="134">
        <f t="shared" si="0"/>
        <v>5482821372.3949995</v>
      </c>
      <c r="H8" s="134">
        <v>91829691</v>
      </c>
      <c r="I8" s="134">
        <v>4179357490</v>
      </c>
      <c r="J8" s="134">
        <v>728152238</v>
      </c>
      <c r="K8" s="135">
        <f t="shared" si="1"/>
        <v>4999339419</v>
      </c>
      <c r="L8" s="136">
        <f t="shared" si="2"/>
        <v>0.91181876618683178</v>
      </c>
    </row>
    <row r="9" spans="1:12">
      <c r="A9" s="137"/>
      <c r="B9" s="133" t="s">
        <v>411</v>
      </c>
      <c r="C9" s="134">
        <v>29085320</v>
      </c>
      <c r="D9" s="134"/>
      <c r="E9" s="134">
        <v>28467189</v>
      </c>
      <c r="F9" s="134">
        <v>8236751</v>
      </c>
      <c r="G9" s="134">
        <f t="shared" si="0"/>
        <v>36703940</v>
      </c>
      <c r="H9" s="134"/>
      <c r="I9" s="134">
        <v>16813398</v>
      </c>
      <c r="J9" s="134">
        <v>5258446</v>
      </c>
      <c r="K9" s="135">
        <f t="shared" si="1"/>
        <v>22071844</v>
      </c>
      <c r="L9" s="136">
        <f t="shared" si="2"/>
        <v>0.60134808415663277</v>
      </c>
    </row>
    <row r="10" spans="1:12">
      <c r="A10" s="137"/>
      <c r="B10" s="133" t="s">
        <v>412</v>
      </c>
      <c r="C10" s="134">
        <v>49637370</v>
      </c>
      <c r="D10" s="134">
        <v>1389000</v>
      </c>
      <c r="E10" s="134">
        <v>49637370</v>
      </c>
      <c r="F10" s="134"/>
      <c r="G10" s="134">
        <f t="shared" si="0"/>
        <v>51026370</v>
      </c>
      <c r="H10" s="134">
        <v>1381803</v>
      </c>
      <c r="I10" s="134">
        <v>43181476</v>
      </c>
      <c r="J10" s="134"/>
      <c r="K10" s="135">
        <f t="shared" si="1"/>
        <v>44563279</v>
      </c>
      <c r="L10" s="136">
        <f t="shared" si="2"/>
        <v>0.87333821708265746</v>
      </c>
    </row>
    <row r="11" spans="1:12">
      <c r="A11" s="137"/>
      <c r="B11" s="133" t="s">
        <v>413</v>
      </c>
      <c r="C11" s="134">
        <v>180330697.5</v>
      </c>
      <c r="D11" s="134">
        <v>4572449</v>
      </c>
      <c r="E11" s="134">
        <v>93361360.739999995</v>
      </c>
      <c r="F11" s="134">
        <v>96102485</v>
      </c>
      <c r="G11" s="134">
        <f t="shared" si="0"/>
        <v>194036294.74000001</v>
      </c>
      <c r="H11" s="134">
        <v>573111</v>
      </c>
      <c r="I11" s="134">
        <v>76839162</v>
      </c>
      <c r="J11" s="134">
        <v>75301811</v>
      </c>
      <c r="K11" s="135">
        <f t="shared" si="1"/>
        <v>152714084</v>
      </c>
      <c r="L11" s="136">
        <f t="shared" si="2"/>
        <v>0.78703875584013838</v>
      </c>
    </row>
    <row r="12" spans="1:12">
      <c r="A12" s="137"/>
      <c r="B12" s="133" t="s">
        <v>414</v>
      </c>
      <c r="C12" s="134">
        <v>1737611702</v>
      </c>
      <c r="D12" s="134">
        <v>4214108</v>
      </c>
      <c r="E12" s="134">
        <v>1558831699</v>
      </c>
      <c r="F12" s="134">
        <v>135479357</v>
      </c>
      <c r="G12" s="134">
        <f t="shared" si="0"/>
        <v>1698525164</v>
      </c>
      <c r="H12" s="134">
        <v>587366</v>
      </c>
      <c r="I12" s="134">
        <v>1342010775</v>
      </c>
      <c r="J12" s="134">
        <v>123609336</v>
      </c>
      <c r="K12" s="135">
        <f t="shared" si="1"/>
        <v>1466207477</v>
      </c>
      <c r="L12" s="136">
        <f t="shared" si="2"/>
        <v>0.86322387685273061</v>
      </c>
    </row>
    <row r="13" spans="1:12">
      <c r="A13" s="137"/>
      <c r="B13" s="133" t="s">
        <v>415</v>
      </c>
      <c r="C13" s="134">
        <v>28380447</v>
      </c>
      <c r="D13" s="134">
        <v>127000</v>
      </c>
      <c r="E13" s="134">
        <v>19572888</v>
      </c>
      <c r="F13" s="134">
        <v>8343596</v>
      </c>
      <c r="G13" s="134">
        <f t="shared" si="0"/>
        <v>28043484</v>
      </c>
      <c r="H13" s="134">
        <v>0</v>
      </c>
      <c r="I13" s="134">
        <v>15149625</v>
      </c>
      <c r="J13" s="134">
        <v>6988948</v>
      </c>
      <c r="K13" s="135">
        <f t="shared" si="1"/>
        <v>22138573</v>
      </c>
      <c r="L13" s="136">
        <f t="shared" si="2"/>
        <v>0.78943732526243882</v>
      </c>
    </row>
    <row r="14" spans="1:12">
      <c r="A14" s="137"/>
      <c r="B14" s="133" t="s">
        <v>416</v>
      </c>
      <c r="C14" s="134">
        <v>1303802758</v>
      </c>
      <c r="D14" s="134">
        <v>6167091</v>
      </c>
      <c r="E14" s="134">
        <v>1299139652</v>
      </c>
      <c r="F14" s="134">
        <v>254226793</v>
      </c>
      <c r="G14" s="134">
        <f t="shared" si="0"/>
        <v>1559533536</v>
      </c>
      <c r="H14" s="134">
        <v>4327432</v>
      </c>
      <c r="I14" s="134">
        <v>1135886455</v>
      </c>
      <c r="J14" s="134">
        <v>234741278</v>
      </c>
      <c r="K14" s="135">
        <f t="shared" si="1"/>
        <v>1374955165</v>
      </c>
      <c r="L14" s="136">
        <f t="shared" si="2"/>
        <v>0.88164514148671691</v>
      </c>
    </row>
    <row r="15" spans="1:12">
      <c r="A15" s="137"/>
      <c r="B15" s="133" t="s">
        <v>417</v>
      </c>
      <c r="C15" s="134">
        <v>75048055</v>
      </c>
      <c r="D15" s="134">
        <v>612280</v>
      </c>
      <c r="E15" s="134">
        <v>76082595</v>
      </c>
      <c r="F15" s="134">
        <v>18353553</v>
      </c>
      <c r="G15" s="134">
        <f t="shared" si="0"/>
        <v>95048428</v>
      </c>
      <c r="H15" s="134">
        <v>473464</v>
      </c>
      <c r="I15" s="134">
        <v>50997291</v>
      </c>
      <c r="J15" s="134">
        <v>12853771</v>
      </c>
      <c r="K15" s="135">
        <f t="shared" si="1"/>
        <v>64324526</v>
      </c>
      <c r="L15" s="136">
        <f t="shared" si="2"/>
        <v>0.67675528521102946</v>
      </c>
    </row>
    <row r="16" spans="1:12">
      <c r="A16" s="137"/>
      <c r="B16" s="133" t="s">
        <v>418</v>
      </c>
      <c r="C16" s="134">
        <v>12323571</v>
      </c>
      <c r="D16" s="134">
        <v>232300</v>
      </c>
      <c r="E16" s="134">
        <v>9858488</v>
      </c>
      <c r="F16" s="134">
        <v>2819299</v>
      </c>
      <c r="G16" s="134">
        <f t="shared" si="0"/>
        <v>12910087</v>
      </c>
      <c r="H16" s="134">
        <v>232300</v>
      </c>
      <c r="I16" s="134">
        <v>4222991</v>
      </c>
      <c r="J16" s="134">
        <v>1441605</v>
      </c>
      <c r="K16" s="135">
        <f t="shared" si="1"/>
        <v>5896896</v>
      </c>
      <c r="L16" s="136">
        <f t="shared" si="2"/>
        <v>0.45676655780863445</v>
      </c>
    </row>
    <row r="17" spans="1:12">
      <c r="A17" s="137"/>
      <c r="B17" s="133" t="s">
        <v>419</v>
      </c>
      <c r="C17" s="134">
        <v>142207121</v>
      </c>
      <c r="D17" s="134">
        <v>47990959</v>
      </c>
      <c r="E17" s="134">
        <v>107779174</v>
      </c>
      <c r="F17" s="134">
        <v>15296925</v>
      </c>
      <c r="G17" s="134">
        <f t="shared" si="0"/>
        <v>171067058</v>
      </c>
      <c r="H17" s="134">
        <v>36410484</v>
      </c>
      <c r="I17" s="134">
        <v>49721614</v>
      </c>
      <c r="J17" s="134">
        <v>9057820</v>
      </c>
      <c r="K17" s="135">
        <f t="shared" si="1"/>
        <v>95189918</v>
      </c>
      <c r="L17" s="136">
        <f t="shared" si="2"/>
        <v>0.55644797492220854</v>
      </c>
    </row>
    <row r="18" spans="1:12">
      <c r="A18" s="137"/>
      <c r="B18" s="133" t="s">
        <v>420</v>
      </c>
      <c r="C18" s="134">
        <v>15041900</v>
      </c>
      <c r="D18" s="134">
        <v>500000</v>
      </c>
      <c r="E18" s="134">
        <v>21661855</v>
      </c>
      <c r="F18" s="134">
        <v>7278044</v>
      </c>
      <c r="G18" s="134">
        <f t="shared" si="0"/>
        <v>29439899</v>
      </c>
      <c r="H18" s="134">
        <v>0</v>
      </c>
      <c r="I18" s="134">
        <v>15592384</v>
      </c>
      <c r="J18" s="134">
        <v>7235777</v>
      </c>
      <c r="K18" s="135">
        <f t="shared" si="1"/>
        <v>22828161</v>
      </c>
      <c r="L18" s="136">
        <f t="shared" si="2"/>
        <v>0.77541573766948046</v>
      </c>
    </row>
    <row r="19" spans="1:12">
      <c r="A19" s="137"/>
      <c r="B19" s="133" t="s">
        <v>421</v>
      </c>
      <c r="C19" s="134">
        <v>196789122</v>
      </c>
      <c r="D19" s="134"/>
      <c r="E19" s="134">
        <v>63271734</v>
      </c>
      <c r="F19" s="134">
        <v>28782297</v>
      </c>
      <c r="G19" s="134">
        <f t="shared" si="0"/>
        <v>92054031</v>
      </c>
      <c r="H19" s="134"/>
      <c r="I19" s="134">
        <v>1302460</v>
      </c>
      <c r="J19" s="134">
        <v>4206345</v>
      </c>
      <c r="K19" s="135">
        <f t="shared" si="1"/>
        <v>5508805</v>
      </c>
      <c r="L19" s="136">
        <f t="shared" si="2"/>
        <v>5.9843169714099753E-2</v>
      </c>
    </row>
    <row r="20" spans="1:12">
      <c r="A20" s="137"/>
      <c r="B20" s="133" t="s">
        <v>422</v>
      </c>
      <c r="C20" s="134">
        <v>100000000</v>
      </c>
      <c r="D20" s="134"/>
      <c r="E20" s="134"/>
      <c r="F20" s="134">
        <v>0</v>
      </c>
      <c r="G20" s="134">
        <f t="shared" si="0"/>
        <v>0</v>
      </c>
      <c r="H20" s="134"/>
      <c r="I20" s="134"/>
      <c r="J20" s="134">
        <v>0</v>
      </c>
      <c r="K20" s="135">
        <f t="shared" si="1"/>
        <v>0</v>
      </c>
      <c r="L20" s="136">
        <v>0</v>
      </c>
    </row>
    <row r="21" spans="1:12">
      <c r="A21" s="137"/>
      <c r="B21" s="133" t="s">
        <v>423</v>
      </c>
      <c r="C21" s="134">
        <v>508673632</v>
      </c>
      <c r="D21" s="134"/>
      <c r="E21" s="134">
        <v>44174199</v>
      </c>
      <c r="F21" s="134">
        <v>38782907</v>
      </c>
      <c r="G21" s="134">
        <f t="shared" si="0"/>
        <v>82957106</v>
      </c>
      <c r="H21" s="134"/>
      <c r="I21" s="134">
        <v>405831</v>
      </c>
      <c r="J21" s="134">
        <v>0</v>
      </c>
      <c r="K21" s="135">
        <f t="shared" si="1"/>
        <v>405831</v>
      </c>
      <c r="L21" s="136">
        <f t="shared" si="2"/>
        <v>4.8920583126417167E-3</v>
      </c>
    </row>
    <row r="22" spans="1:12">
      <c r="A22" s="137"/>
      <c r="B22" s="133" t="s">
        <v>424</v>
      </c>
      <c r="C22" s="134">
        <v>248571170</v>
      </c>
      <c r="D22" s="134"/>
      <c r="E22" s="134">
        <v>90734042</v>
      </c>
      <c r="F22" s="134">
        <v>18384108</v>
      </c>
      <c r="G22" s="134">
        <f t="shared" si="0"/>
        <v>109118150</v>
      </c>
      <c r="H22" s="134"/>
      <c r="I22" s="134">
        <v>0</v>
      </c>
      <c r="J22" s="134">
        <v>0</v>
      </c>
      <c r="K22" s="135">
        <f t="shared" si="1"/>
        <v>0</v>
      </c>
      <c r="L22" s="136">
        <f t="shared" si="2"/>
        <v>0</v>
      </c>
    </row>
    <row r="23" spans="1:12">
      <c r="A23" s="137"/>
      <c r="B23" s="133" t="s">
        <v>425</v>
      </c>
      <c r="C23" s="134">
        <v>8930017</v>
      </c>
      <c r="D23" s="134"/>
      <c r="E23" s="134">
        <v>6096307</v>
      </c>
      <c r="F23" s="134"/>
      <c r="G23" s="134">
        <f t="shared" si="0"/>
        <v>6096307</v>
      </c>
      <c r="H23" s="134"/>
      <c r="I23" s="134">
        <v>0</v>
      </c>
      <c r="J23" s="134"/>
      <c r="K23" s="135">
        <f t="shared" si="1"/>
        <v>0</v>
      </c>
      <c r="L23" s="136">
        <f t="shared" si="2"/>
        <v>0</v>
      </c>
    </row>
    <row r="24" spans="1:12">
      <c r="A24" s="137"/>
      <c r="B24" s="133" t="s">
        <v>426</v>
      </c>
      <c r="C24" s="134">
        <v>62308926</v>
      </c>
      <c r="D24" s="134"/>
      <c r="E24" s="134">
        <v>8057202</v>
      </c>
      <c r="F24" s="134">
        <v>1442568</v>
      </c>
      <c r="G24" s="134">
        <f t="shared" si="0"/>
        <v>9499770</v>
      </c>
      <c r="H24" s="134"/>
      <c r="I24" s="134">
        <v>0</v>
      </c>
      <c r="J24" s="134">
        <v>0</v>
      </c>
      <c r="K24" s="135">
        <f t="shared" si="1"/>
        <v>0</v>
      </c>
      <c r="L24" s="136">
        <f t="shared" si="2"/>
        <v>0</v>
      </c>
    </row>
    <row r="25" spans="1:12">
      <c r="A25" s="137"/>
      <c r="B25" s="133" t="s">
        <v>427</v>
      </c>
      <c r="C25" s="134">
        <v>204845836</v>
      </c>
      <c r="D25" s="134">
        <v>1477819</v>
      </c>
      <c r="E25" s="134">
        <v>50651668</v>
      </c>
      <c r="F25" s="134">
        <v>45598052</v>
      </c>
      <c r="G25" s="134">
        <f t="shared" si="0"/>
        <v>97727539</v>
      </c>
      <c r="H25" s="134">
        <v>0</v>
      </c>
      <c r="I25" s="134">
        <v>0</v>
      </c>
      <c r="J25" s="134">
        <v>0</v>
      </c>
      <c r="K25" s="135">
        <f t="shared" si="1"/>
        <v>0</v>
      </c>
      <c r="L25" s="136">
        <f t="shared" si="2"/>
        <v>0</v>
      </c>
    </row>
    <row r="26" spans="1:12">
      <c r="A26" s="137"/>
      <c r="B26" s="133" t="s">
        <v>428</v>
      </c>
      <c r="C26" s="134">
        <v>45913781</v>
      </c>
      <c r="D26" s="134"/>
      <c r="E26" s="134">
        <v>15382618</v>
      </c>
      <c r="F26" s="134">
        <v>7135845</v>
      </c>
      <c r="G26" s="134">
        <f t="shared" si="0"/>
        <v>22518463</v>
      </c>
      <c r="H26" s="134"/>
      <c r="I26" s="134">
        <v>0</v>
      </c>
      <c r="J26" s="134">
        <v>0</v>
      </c>
      <c r="K26" s="135">
        <f t="shared" si="1"/>
        <v>0</v>
      </c>
      <c r="L26" s="136">
        <f t="shared" si="2"/>
        <v>0</v>
      </c>
    </row>
    <row r="27" spans="1:12">
      <c r="A27" s="137"/>
      <c r="B27" s="133" t="s">
        <v>429</v>
      </c>
      <c r="C27" s="134">
        <v>1986937051.6099999</v>
      </c>
      <c r="D27" s="134">
        <v>28240713</v>
      </c>
      <c r="E27" s="134">
        <v>795864115.49000001</v>
      </c>
      <c r="F27" s="134">
        <v>1684149537</v>
      </c>
      <c r="G27" s="134">
        <f t="shared" si="0"/>
        <v>2508254365.4899998</v>
      </c>
      <c r="H27" s="134">
        <v>17479220</v>
      </c>
      <c r="I27" s="134">
        <v>661836497</v>
      </c>
      <c r="J27" s="134">
        <v>1657153697</v>
      </c>
      <c r="K27" s="135">
        <f t="shared" si="1"/>
        <v>2336469414</v>
      </c>
      <c r="L27" s="136">
        <f t="shared" si="2"/>
        <v>0.93151214890582246</v>
      </c>
    </row>
    <row r="28" spans="1:12">
      <c r="A28" s="137"/>
      <c r="B28" s="133" t="s">
        <v>430</v>
      </c>
      <c r="C28" s="134">
        <v>119742424</v>
      </c>
      <c r="D28" s="134"/>
      <c r="E28" s="134">
        <v>132499453</v>
      </c>
      <c r="F28" s="134"/>
      <c r="G28" s="134">
        <f t="shared" si="0"/>
        <v>132499453</v>
      </c>
      <c r="H28" s="134"/>
      <c r="I28" s="134">
        <v>96723906</v>
      </c>
      <c r="J28" s="134"/>
      <c r="K28" s="135">
        <f t="shared" si="1"/>
        <v>96723906</v>
      </c>
      <c r="L28" s="136">
        <f t="shared" si="2"/>
        <v>0.7299947570349592</v>
      </c>
    </row>
    <row r="29" spans="1:12">
      <c r="A29" s="137"/>
      <c r="B29" s="133" t="s">
        <v>431</v>
      </c>
      <c r="C29" s="134">
        <v>19225086</v>
      </c>
      <c r="D29" s="134"/>
      <c r="E29" s="134">
        <v>13981609</v>
      </c>
      <c r="F29" s="134">
        <v>1965612</v>
      </c>
      <c r="G29" s="134">
        <f t="shared" si="0"/>
        <v>15947221</v>
      </c>
      <c r="H29" s="134"/>
      <c r="I29" s="134">
        <v>9707827</v>
      </c>
      <c r="J29" s="134">
        <v>1397600</v>
      </c>
      <c r="K29" s="135">
        <f t="shared" si="1"/>
        <v>11105427</v>
      </c>
      <c r="L29" s="136">
        <f t="shared" si="2"/>
        <v>0.6963863484427788</v>
      </c>
    </row>
    <row r="30" spans="1:12">
      <c r="A30" s="137"/>
      <c r="B30" s="133" t="s">
        <v>432</v>
      </c>
      <c r="C30" s="134">
        <v>38016260</v>
      </c>
      <c r="D30" s="134">
        <v>494794</v>
      </c>
      <c r="E30" s="134">
        <v>29001707</v>
      </c>
      <c r="F30" s="134">
        <v>12276216</v>
      </c>
      <c r="G30" s="134">
        <f t="shared" si="0"/>
        <v>41772717</v>
      </c>
      <c r="H30" s="134">
        <v>347492</v>
      </c>
      <c r="I30" s="134">
        <v>24766785</v>
      </c>
      <c r="J30" s="134">
        <v>11518503</v>
      </c>
      <c r="K30" s="135">
        <f t="shared" si="1"/>
        <v>36632780</v>
      </c>
      <c r="L30" s="136">
        <f t="shared" si="2"/>
        <v>0.87695468791268716</v>
      </c>
    </row>
    <row r="31" spans="1:12">
      <c r="A31" s="138"/>
      <c r="B31" s="133" t="s">
        <v>433</v>
      </c>
      <c r="C31" s="134">
        <v>3461772</v>
      </c>
      <c r="D31" s="134"/>
      <c r="E31" s="134">
        <v>3188467</v>
      </c>
      <c r="F31" s="134">
        <v>340000</v>
      </c>
      <c r="G31" s="134">
        <f t="shared" si="0"/>
        <v>3528467</v>
      </c>
      <c r="H31" s="134"/>
      <c r="I31" s="134">
        <v>277193</v>
      </c>
      <c r="J31" s="134">
        <v>0</v>
      </c>
      <c r="K31" s="135">
        <f t="shared" si="1"/>
        <v>277193</v>
      </c>
      <c r="L31" s="136">
        <f t="shared" si="2"/>
        <v>7.8559045613860068E-2</v>
      </c>
    </row>
    <row r="32" spans="1:12">
      <c r="A32" s="139" t="s">
        <v>434</v>
      </c>
      <c r="B32" s="140"/>
      <c r="C32" s="141">
        <f>SUM(C6:C31)</f>
        <v>24581079331.145</v>
      </c>
      <c r="D32" s="141">
        <f t="shared" ref="D32:K32" si="3">SUM(D6:D31)</f>
        <v>243570508.03999999</v>
      </c>
      <c r="E32" s="141">
        <f t="shared" si="3"/>
        <v>19820793820.585003</v>
      </c>
      <c r="F32" s="141">
        <f t="shared" si="3"/>
        <v>4895452116</v>
      </c>
      <c r="G32" s="141">
        <f t="shared" si="3"/>
        <v>24959816444.625</v>
      </c>
      <c r="H32" s="141">
        <f t="shared" si="3"/>
        <v>153642363</v>
      </c>
      <c r="I32" s="142">
        <f t="shared" si="3"/>
        <v>18322339020</v>
      </c>
      <c r="J32" s="141">
        <f t="shared" si="3"/>
        <v>4534335090</v>
      </c>
      <c r="K32" s="143">
        <f t="shared" si="3"/>
        <v>23010316473</v>
      </c>
      <c r="L32" s="144">
        <f t="shared" si="2"/>
        <v>0.92189445880140608</v>
      </c>
    </row>
    <row r="33" spans="1:12">
      <c r="A33" s="132" t="s">
        <v>435</v>
      </c>
      <c r="B33" s="133" t="s">
        <v>436</v>
      </c>
      <c r="C33" s="134">
        <v>37214747</v>
      </c>
      <c r="D33" s="134">
        <v>12981758</v>
      </c>
      <c r="E33" s="134">
        <v>181060203.91999999</v>
      </c>
      <c r="F33" s="134">
        <v>285000</v>
      </c>
      <c r="G33" s="134">
        <f t="shared" ref="G33:G68" si="4">+D33+E33+F33</f>
        <v>194326961.91999999</v>
      </c>
      <c r="H33" s="134">
        <v>11374953</v>
      </c>
      <c r="I33" s="134">
        <v>16430707</v>
      </c>
      <c r="J33" s="134">
        <v>196560</v>
      </c>
      <c r="K33" s="135">
        <f t="shared" ref="K33:K68" si="5">+H33+I33+J33</f>
        <v>28002220</v>
      </c>
      <c r="L33" s="136">
        <f t="shared" si="2"/>
        <v>0.14409848084553434</v>
      </c>
    </row>
    <row r="34" spans="1:12">
      <c r="A34" s="137"/>
      <c r="B34" s="133" t="s">
        <v>437</v>
      </c>
      <c r="C34" s="134">
        <v>1210386137.8742001</v>
      </c>
      <c r="D34" s="134">
        <v>2350000</v>
      </c>
      <c r="E34" s="134">
        <v>1116417269.8741999</v>
      </c>
      <c r="F34" s="134">
        <v>1952957</v>
      </c>
      <c r="G34" s="134">
        <f t="shared" si="4"/>
        <v>1120720226.8741999</v>
      </c>
      <c r="H34" s="135">
        <v>2349595</v>
      </c>
      <c r="I34" s="135">
        <v>900306199</v>
      </c>
      <c r="J34" s="135">
        <v>918580</v>
      </c>
      <c r="K34" s="135">
        <f t="shared" si="5"/>
        <v>903574374</v>
      </c>
      <c r="L34" s="145">
        <f t="shared" si="2"/>
        <v>0.80624437065810683</v>
      </c>
    </row>
    <row r="35" spans="1:12">
      <c r="A35" s="137"/>
      <c r="B35" s="133" t="s">
        <v>438</v>
      </c>
      <c r="C35" s="134">
        <v>1022210902.1056</v>
      </c>
      <c r="D35" s="134"/>
      <c r="E35" s="134">
        <v>937479085.1056</v>
      </c>
      <c r="F35" s="134">
        <v>73092160</v>
      </c>
      <c r="G35" s="134">
        <f t="shared" si="4"/>
        <v>1010571245.1056</v>
      </c>
      <c r="H35" s="134"/>
      <c r="I35" s="134">
        <v>576212195</v>
      </c>
      <c r="J35" s="134">
        <v>72864164</v>
      </c>
      <c r="K35" s="135">
        <f t="shared" si="5"/>
        <v>649076359</v>
      </c>
      <c r="L35" s="136">
        <f t="shared" si="2"/>
        <v>0.64228659002876587</v>
      </c>
    </row>
    <row r="36" spans="1:12">
      <c r="A36" s="137"/>
      <c r="B36" s="133" t="s">
        <v>439</v>
      </c>
      <c r="C36" s="134">
        <v>135319509.60879999</v>
      </c>
      <c r="D36" s="134">
        <v>1536338</v>
      </c>
      <c r="E36" s="134">
        <v>112633908.60879999</v>
      </c>
      <c r="F36" s="134">
        <v>5428875</v>
      </c>
      <c r="G36" s="134">
        <f t="shared" si="4"/>
        <v>119599121.60879999</v>
      </c>
      <c r="H36" s="134">
        <v>1461678</v>
      </c>
      <c r="I36" s="134">
        <v>97642073</v>
      </c>
      <c r="J36" s="134">
        <v>4808280</v>
      </c>
      <c r="K36" s="135">
        <f t="shared" si="5"/>
        <v>103912031</v>
      </c>
      <c r="L36" s="136">
        <f t="shared" si="2"/>
        <v>0.86883607172207067</v>
      </c>
    </row>
    <row r="37" spans="1:12">
      <c r="A37" s="137"/>
      <c r="B37" s="133" t="s">
        <v>440</v>
      </c>
      <c r="C37" s="134">
        <v>239579105.88839999</v>
      </c>
      <c r="D37" s="134">
        <v>9462573.0949999988</v>
      </c>
      <c r="E37" s="134">
        <v>204576410.1884</v>
      </c>
      <c r="F37" s="134">
        <v>45323814</v>
      </c>
      <c r="G37" s="134">
        <f t="shared" si="4"/>
        <v>259362797.2834</v>
      </c>
      <c r="H37" s="134">
        <v>5640704</v>
      </c>
      <c r="I37" s="134">
        <v>154646199</v>
      </c>
      <c r="J37" s="134">
        <v>39333280</v>
      </c>
      <c r="K37" s="135">
        <f t="shared" si="5"/>
        <v>199620183</v>
      </c>
      <c r="L37" s="136">
        <f t="shared" si="2"/>
        <v>0.76965619237164318</v>
      </c>
    </row>
    <row r="38" spans="1:12">
      <c r="A38" s="137"/>
      <c r="B38" s="133" t="s">
        <v>441</v>
      </c>
      <c r="C38" s="134">
        <v>533351348.79479998</v>
      </c>
      <c r="D38" s="134"/>
      <c r="E38" s="134">
        <v>615336531.79480004</v>
      </c>
      <c r="F38" s="134">
        <v>81212</v>
      </c>
      <c r="G38" s="134">
        <f t="shared" si="4"/>
        <v>615417743.79480004</v>
      </c>
      <c r="H38" s="134"/>
      <c r="I38" s="134">
        <v>413946266</v>
      </c>
      <c r="J38" s="134">
        <v>81212</v>
      </c>
      <c r="K38" s="135">
        <f t="shared" si="5"/>
        <v>414027478</v>
      </c>
      <c r="L38" s="136">
        <f t="shared" si="2"/>
        <v>0.67275843469675778</v>
      </c>
    </row>
    <row r="39" spans="1:12">
      <c r="A39" s="137"/>
      <c r="B39" s="133" t="s">
        <v>442</v>
      </c>
      <c r="C39" s="134">
        <v>8423021</v>
      </c>
      <c r="D39" s="134"/>
      <c r="E39" s="134">
        <v>3723021</v>
      </c>
      <c r="F39" s="134"/>
      <c r="G39" s="134">
        <f t="shared" si="4"/>
        <v>3723021</v>
      </c>
      <c r="H39" s="134"/>
      <c r="I39" s="134">
        <v>3718136</v>
      </c>
      <c r="J39" s="134"/>
      <c r="K39" s="135">
        <f t="shared" si="5"/>
        <v>3718136</v>
      </c>
      <c r="L39" s="136">
        <v>0</v>
      </c>
    </row>
    <row r="40" spans="1:12">
      <c r="A40" s="137"/>
      <c r="B40" s="133" t="s">
        <v>443</v>
      </c>
      <c r="C40" s="134">
        <v>58450483</v>
      </c>
      <c r="D40" s="134">
        <v>196000</v>
      </c>
      <c r="E40" s="134">
        <v>153923846.04500002</v>
      </c>
      <c r="F40" s="134">
        <v>6087985</v>
      </c>
      <c r="G40" s="134">
        <f t="shared" si="4"/>
        <v>160207831.04500002</v>
      </c>
      <c r="H40" s="134">
        <v>196000</v>
      </c>
      <c r="I40" s="134">
        <v>43572589</v>
      </c>
      <c r="J40" s="134">
        <v>6087985</v>
      </c>
      <c r="K40" s="135">
        <f t="shared" si="5"/>
        <v>49856574</v>
      </c>
      <c r="L40" s="136">
        <f t="shared" si="2"/>
        <v>0.31119935695275736</v>
      </c>
    </row>
    <row r="41" spans="1:12">
      <c r="A41" s="137"/>
      <c r="B41" s="133" t="s">
        <v>444</v>
      </c>
      <c r="C41" s="134">
        <v>125595466.8264</v>
      </c>
      <c r="D41" s="134">
        <v>2871279.2199999997</v>
      </c>
      <c r="E41" s="134">
        <v>104887697.8264</v>
      </c>
      <c r="F41" s="134">
        <v>15583217</v>
      </c>
      <c r="G41" s="134">
        <f t="shared" si="4"/>
        <v>123342194.0464</v>
      </c>
      <c r="H41" s="134">
        <v>948234</v>
      </c>
      <c r="I41" s="134">
        <v>63870931</v>
      </c>
      <c r="J41" s="134">
        <v>12447582</v>
      </c>
      <c r="K41" s="135">
        <f t="shared" si="5"/>
        <v>77266747</v>
      </c>
      <c r="L41" s="136">
        <f t="shared" si="2"/>
        <v>0.62644213196769538</v>
      </c>
    </row>
    <row r="42" spans="1:12">
      <c r="A42" s="137"/>
      <c r="B42" s="133" t="s">
        <v>445</v>
      </c>
      <c r="C42" s="134">
        <v>116495162</v>
      </c>
      <c r="D42" s="134">
        <v>319339</v>
      </c>
      <c r="E42" s="134">
        <v>19424708</v>
      </c>
      <c r="F42" s="134">
        <v>97995026</v>
      </c>
      <c r="G42" s="134">
        <f t="shared" si="4"/>
        <v>117739073</v>
      </c>
      <c r="H42" s="134">
        <v>319339</v>
      </c>
      <c r="I42" s="134">
        <v>9415370</v>
      </c>
      <c r="J42" s="134">
        <v>66913034</v>
      </c>
      <c r="K42" s="135">
        <f t="shared" si="5"/>
        <v>76647743</v>
      </c>
      <c r="L42" s="136">
        <f t="shared" si="2"/>
        <v>0.65099665766860593</v>
      </c>
    </row>
    <row r="43" spans="1:12">
      <c r="A43" s="137"/>
      <c r="B43" s="133" t="s">
        <v>446</v>
      </c>
      <c r="C43" s="134">
        <v>8812141</v>
      </c>
      <c r="D43" s="134"/>
      <c r="E43" s="134">
        <v>5199390</v>
      </c>
      <c r="F43" s="134">
        <v>916452</v>
      </c>
      <c r="G43" s="134">
        <f t="shared" si="4"/>
        <v>6115842</v>
      </c>
      <c r="H43" s="134"/>
      <c r="I43" s="134">
        <v>2549692</v>
      </c>
      <c r="J43" s="134">
        <v>713115</v>
      </c>
      <c r="K43" s="135">
        <f t="shared" si="5"/>
        <v>3262807</v>
      </c>
      <c r="L43" s="136">
        <f t="shared" si="2"/>
        <v>0.53350086545728292</v>
      </c>
    </row>
    <row r="44" spans="1:12">
      <c r="A44" s="137"/>
      <c r="B44" s="133" t="s">
        <v>447</v>
      </c>
      <c r="C44" s="134">
        <v>417956020.27359998</v>
      </c>
      <c r="D44" s="134">
        <v>24359489.149999999</v>
      </c>
      <c r="E44" s="134">
        <v>325903031.02359998</v>
      </c>
      <c r="F44" s="134">
        <v>96996035</v>
      </c>
      <c r="G44" s="134">
        <f t="shared" si="4"/>
        <v>447258555.17359996</v>
      </c>
      <c r="H44" s="134">
        <v>19224784</v>
      </c>
      <c r="I44" s="134">
        <v>263785239</v>
      </c>
      <c r="J44" s="134">
        <v>89304238</v>
      </c>
      <c r="K44" s="135">
        <f t="shared" si="5"/>
        <v>372314261</v>
      </c>
      <c r="L44" s="136">
        <f t="shared" si="2"/>
        <v>0.83243630936358293</v>
      </c>
    </row>
    <row r="45" spans="1:12">
      <c r="A45" s="137"/>
      <c r="B45" s="133" t="s">
        <v>448</v>
      </c>
      <c r="C45" s="134">
        <v>162380000.43279999</v>
      </c>
      <c r="D45" s="134">
        <v>3394140.7250000001</v>
      </c>
      <c r="E45" s="134">
        <v>134262443.7728</v>
      </c>
      <c r="F45" s="134">
        <v>13886046</v>
      </c>
      <c r="G45" s="134">
        <f t="shared" si="4"/>
        <v>151542630.49779999</v>
      </c>
      <c r="H45" s="134">
        <v>1256590</v>
      </c>
      <c r="I45" s="134">
        <v>101607257</v>
      </c>
      <c r="J45" s="134">
        <v>9945105</v>
      </c>
      <c r="K45" s="135">
        <f t="shared" si="5"/>
        <v>112808952</v>
      </c>
      <c r="L45" s="136">
        <f t="shared" si="2"/>
        <v>0.74440407711965706</v>
      </c>
    </row>
    <row r="46" spans="1:12">
      <c r="A46" s="137"/>
      <c r="B46" s="133" t="s">
        <v>449</v>
      </c>
      <c r="C46" s="134">
        <v>168919498.23520002</v>
      </c>
      <c r="D46" s="134">
        <v>4682517.8</v>
      </c>
      <c r="E46" s="134">
        <v>149590296.43520001</v>
      </c>
      <c r="F46" s="134">
        <v>13095869</v>
      </c>
      <c r="G46" s="134">
        <f t="shared" si="4"/>
        <v>167368683.23520002</v>
      </c>
      <c r="H46" s="134">
        <v>3834544</v>
      </c>
      <c r="I46" s="134">
        <v>108645944</v>
      </c>
      <c r="J46" s="134">
        <v>9947707</v>
      </c>
      <c r="K46" s="135">
        <f t="shared" si="5"/>
        <v>122428195</v>
      </c>
      <c r="L46" s="136">
        <f t="shared" si="2"/>
        <v>0.73148806953302004</v>
      </c>
    </row>
    <row r="47" spans="1:12">
      <c r="A47" s="137"/>
      <c r="B47" s="133" t="s">
        <v>450</v>
      </c>
      <c r="C47" s="134">
        <v>90834187</v>
      </c>
      <c r="D47" s="134"/>
      <c r="E47" s="134">
        <v>25911427</v>
      </c>
      <c r="F47" s="134">
        <v>67478395</v>
      </c>
      <c r="G47" s="134">
        <f t="shared" si="4"/>
        <v>93389822</v>
      </c>
      <c r="H47" s="134"/>
      <c r="I47" s="134">
        <v>22776427</v>
      </c>
      <c r="J47" s="134">
        <v>66929906</v>
      </c>
      <c r="K47" s="135">
        <f t="shared" si="5"/>
        <v>89706333</v>
      </c>
      <c r="L47" s="136">
        <f t="shared" si="2"/>
        <v>0.96055791818513159</v>
      </c>
    </row>
    <row r="48" spans="1:12">
      <c r="A48" s="137"/>
      <c r="B48" s="133" t="s">
        <v>451</v>
      </c>
      <c r="C48" s="134">
        <v>399224</v>
      </c>
      <c r="D48" s="134"/>
      <c r="E48" s="134">
        <v>399224</v>
      </c>
      <c r="F48" s="134"/>
      <c r="G48" s="134">
        <f t="shared" si="4"/>
        <v>399224</v>
      </c>
      <c r="H48" s="134"/>
      <c r="I48" s="134">
        <v>0</v>
      </c>
      <c r="J48" s="134"/>
      <c r="K48" s="135">
        <f t="shared" si="5"/>
        <v>0</v>
      </c>
      <c r="L48" s="136">
        <f t="shared" si="2"/>
        <v>0</v>
      </c>
    </row>
    <row r="49" spans="1:12">
      <c r="A49" s="137"/>
      <c r="B49" s="133" t="s">
        <v>452</v>
      </c>
      <c r="C49" s="134">
        <v>330052166.014</v>
      </c>
      <c r="D49" s="134">
        <v>102950790.90000001</v>
      </c>
      <c r="E49" s="134">
        <v>197030251.11399999</v>
      </c>
      <c r="F49" s="134">
        <v>29486045</v>
      </c>
      <c r="G49" s="134">
        <f t="shared" si="4"/>
        <v>329467087.014</v>
      </c>
      <c r="H49" s="134">
        <v>82901984</v>
      </c>
      <c r="I49" s="134">
        <v>123421443</v>
      </c>
      <c r="J49" s="134">
        <v>24043660</v>
      </c>
      <c r="K49" s="135">
        <f t="shared" si="5"/>
        <v>230367087</v>
      </c>
      <c r="L49" s="136">
        <f t="shared" si="2"/>
        <v>0.69921122952779513</v>
      </c>
    </row>
    <row r="50" spans="1:12">
      <c r="A50" s="137"/>
      <c r="B50" s="133" t="s">
        <v>453</v>
      </c>
      <c r="C50" s="134">
        <v>501361448.79179996</v>
      </c>
      <c r="D50" s="134">
        <v>30057720</v>
      </c>
      <c r="E50" s="134">
        <v>386164387.79179996</v>
      </c>
      <c r="F50" s="134">
        <v>127362343</v>
      </c>
      <c r="G50" s="134">
        <f t="shared" si="4"/>
        <v>543584450.79180002</v>
      </c>
      <c r="H50" s="134">
        <v>29669887</v>
      </c>
      <c r="I50" s="134">
        <v>252706603</v>
      </c>
      <c r="J50" s="134">
        <v>125533225</v>
      </c>
      <c r="K50" s="135">
        <f t="shared" si="5"/>
        <v>407909715</v>
      </c>
      <c r="L50" s="136">
        <f t="shared" si="2"/>
        <v>0.75040725393419094</v>
      </c>
    </row>
    <row r="51" spans="1:12">
      <c r="A51" s="137"/>
      <c r="B51" s="133" t="s">
        <v>454</v>
      </c>
      <c r="C51" s="134">
        <v>523008694.00079995</v>
      </c>
      <c r="D51" s="134">
        <v>78915836.5</v>
      </c>
      <c r="E51" s="134">
        <v>402240428.50079995</v>
      </c>
      <c r="F51" s="134">
        <v>67223261</v>
      </c>
      <c r="G51" s="134">
        <f t="shared" si="4"/>
        <v>548379526.00079989</v>
      </c>
      <c r="H51" s="134">
        <v>68111344</v>
      </c>
      <c r="I51" s="134">
        <v>272337794</v>
      </c>
      <c r="J51" s="134">
        <v>57153071</v>
      </c>
      <c r="K51" s="135">
        <f t="shared" si="5"/>
        <v>397602209</v>
      </c>
      <c r="L51" s="136">
        <f t="shared" si="2"/>
        <v>0.72504933198293775</v>
      </c>
    </row>
    <row r="52" spans="1:12">
      <c r="A52" s="137"/>
      <c r="B52" s="133" t="s">
        <v>455</v>
      </c>
      <c r="C52" s="134">
        <v>392866492.58700001</v>
      </c>
      <c r="D52" s="134">
        <v>12279892.859999998</v>
      </c>
      <c r="E52" s="134">
        <v>232270793.24199995</v>
      </c>
      <c r="F52" s="134">
        <v>181200531</v>
      </c>
      <c r="G52" s="134">
        <f t="shared" si="4"/>
        <v>425751217.10199994</v>
      </c>
      <c r="H52" s="134">
        <v>5877569</v>
      </c>
      <c r="I52" s="134">
        <v>185322966</v>
      </c>
      <c r="J52" s="134">
        <v>169035591</v>
      </c>
      <c r="K52" s="135">
        <f t="shared" si="5"/>
        <v>360236126</v>
      </c>
      <c r="L52" s="136">
        <f t="shared" si="2"/>
        <v>0.84611884013403993</v>
      </c>
    </row>
    <row r="53" spans="1:12">
      <c r="A53" s="137"/>
      <c r="B53" s="133" t="s">
        <v>456</v>
      </c>
      <c r="C53" s="134">
        <v>82205509.608799994</v>
      </c>
      <c r="D53" s="134">
        <v>107781</v>
      </c>
      <c r="E53" s="134">
        <v>94373194.608799994</v>
      </c>
      <c r="F53" s="134">
        <v>7178158</v>
      </c>
      <c r="G53" s="134">
        <f t="shared" si="4"/>
        <v>101659133.60879999</v>
      </c>
      <c r="H53" s="134">
        <v>27500</v>
      </c>
      <c r="I53" s="134">
        <v>63058461</v>
      </c>
      <c r="J53" s="134">
        <v>5648070</v>
      </c>
      <c r="K53" s="135">
        <f t="shared" si="5"/>
        <v>68734031</v>
      </c>
      <c r="L53" s="136">
        <f t="shared" si="2"/>
        <v>0.67612253380497167</v>
      </c>
    </row>
    <row r="54" spans="1:12">
      <c r="A54" s="137"/>
      <c r="B54" s="133" t="s">
        <v>457</v>
      </c>
      <c r="C54" s="134">
        <v>267876614.30679998</v>
      </c>
      <c r="D54" s="134">
        <v>6749325.8200000003</v>
      </c>
      <c r="E54" s="134">
        <v>223417813.28679997</v>
      </c>
      <c r="F54" s="134">
        <v>57318270</v>
      </c>
      <c r="G54" s="134">
        <f t="shared" si="4"/>
        <v>287485409.10679996</v>
      </c>
      <c r="H54" s="134">
        <v>2123950</v>
      </c>
      <c r="I54" s="134">
        <v>173786218</v>
      </c>
      <c r="J54" s="134">
        <v>48564810</v>
      </c>
      <c r="K54" s="135">
        <f t="shared" si="5"/>
        <v>224474978</v>
      </c>
      <c r="L54" s="136">
        <f t="shared" si="2"/>
        <v>0.78082215962691948</v>
      </c>
    </row>
    <row r="55" spans="1:12">
      <c r="A55" s="137"/>
      <c r="B55" s="133" t="s">
        <v>458</v>
      </c>
      <c r="C55" s="134">
        <v>565733002.77900004</v>
      </c>
      <c r="D55" s="134">
        <v>14321415.630000001</v>
      </c>
      <c r="E55" s="134">
        <v>474264231.79399997</v>
      </c>
      <c r="F55" s="134">
        <v>128894116</v>
      </c>
      <c r="G55" s="134">
        <f t="shared" si="4"/>
        <v>617479763.42400002</v>
      </c>
      <c r="H55" s="134">
        <v>10579915</v>
      </c>
      <c r="I55" s="134">
        <v>398013334</v>
      </c>
      <c r="J55" s="134">
        <v>116552978</v>
      </c>
      <c r="K55" s="135">
        <f t="shared" si="5"/>
        <v>525146227</v>
      </c>
      <c r="L55" s="136">
        <f t="shared" si="2"/>
        <v>0.85046710533151826</v>
      </c>
    </row>
    <row r="56" spans="1:12">
      <c r="A56" s="137"/>
      <c r="B56" s="133" t="s">
        <v>459</v>
      </c>
      <c r="C56" s="134">
        <v>151131644.56080002</v>
      </c>
      <c r="D56" s="134">
        <v>34308481.420000002</v>
      </c>
      <c r="E56" s="134">
        <v>151391051.56080002</v>
      </c>
      <c r="F56" s="134">
        <v>32898683</v>
      </c>
      <c r="G56" s="134">
        <f t="shared" si="4"/>
        <v>218598215.98080003</v>
      </c>
      <c r="H56" s="134">
        <v>17433357</v>
      </c>
      <c r="I56" s="134">
        <v>95161877</v>
      </c>
      <c r="J56" s="134">
        <v>17163189</v>
      </c>
      <c r="K56" s="135">
        <f t="shared" si="5"/>
        <v>129758423</v>
      </c>
      <c r="L56" s="136">
        <f t="shared" si="2"/>
        <v>0.59359323870875946</v>
      </c>
    </row>
    <row r="57" spans="1:12">
      <c r="A57" s="137"/>
      <c r="B57" s="133" t="s">
        <v>460</v>
      </c>
      <c r="C57" s="134">
        <v>42192083</v>
      </c>
      <c r="D57" s="134">
        <v>96170</v>
      </c>
      <c r="E57" s="134">
        <v>32586104</v>
      </c>
      <c r="F57" s="134">
        <v>16943792</v>
      </c>
      <c r="G57" s="134">
        <f t="shared" si="4"/>
        <v>49626066</v>
      </c>
      <c r="H57" s="134">
        <v>77656</v>
      </c>
      <c r="I57" s="134">
        <v>27255868</v>
      </c>
      <c r="J57" s="134">
        <v>14216677</v>
      </c>
      <c r="K57" s="135">
        <f t="shared" si="5"/>
        <v>41550201</v>
      </c>
      <c r="L57" s="136">
        <f t="shared" si="2"/>
        <v>0.837265661960793</v>
      </c>
    </row>
    <row r="58" spans="1:12">
      <c r="A58" s="137"/>
      <c r="B58" s="133" t="s">
        <v>461</v>
      </c>
      <c r="C58" s="134">
        <v>832613258.0322001</v>
      </c>
      <c r="D58" s="134">
        <v>152225130.45500001</v>
      </c>
      <c r="E58" s="134">
        <v>839387368.0122</v>
      </c>
      <c r="F58" s="134">
        <v>341860780</v>
      </c>
      <c r="G58" s="134">
        <f t="shared" si="4"/>
        <v>1333473278.4672</v>
      </c>
      <c r="H58" s="134">
        <v>78590171</v>
      </c>
      <c r="I58" s="134">
        <v>616958840</v>
      </c>
      <c r="J58" s="134">
        <v>316035219</v>
      </c>
      <c r="K58" s="135">
        <f t="shared" si="5"/>
        <v>1011584230</v>
      </c>
      <c r="L58" s="136">
        <f t="shared" si="2"/>
        <v>0.7586085498187074</v>
      </c>
    </row>
    <row r="59" spans="1:12">
      <c r="A59" s="137"/>
      <c r="B59" s="133" t="s">
        <v>462</v>
      </c>
      <c r="C59" s="134">
        <v>307307628.27999997</v>
      </c>
      <c r="D59" s="134">
        <v>5188624.3550000004</v>
      </c>
      <c r="E59" s="134">
        <v>191128589.5</v>
      </c>
      <c r="F59" s="134">
        <v>115834319</v>
      </c>
      <c r="G59" s="134">
        <f t="shared" si="4"/>
        <v>312151532.85500002</v>
      </c>
      <c r="H59" s="134">
        <v>3888210</v>
      </c>
      <c r="I59" s="134">
        <v>168866097</v>
      </c>
      <c r="J59" s="134">
        <v>114241924</v>
      </c>
      <c r="K59" s="135">
        <f t="shared" si="5"/>
        <v>286996231</v>
      </c>
      <c r="L59" s="136">
        <f t="shared" si="2"/>
        <v>0.9194131721061094</v>
      </c>
    </row>
    <row r="60" spans="1:12">
      <c r="A60" s="137"/>
      <c r="B60" s="133" t="s">
        <v>463</v>
      </c>
      <c r="C60" s="134">
        <v>243564301.19999999</v>
      </c>
      <c r="D60" s="134">
        <v>4790952</v>
      </c>
      <c r="E60" s="134">
        <v>168303355.19999999</v>
      </c>
      <c r="F60" s="134">
        <v>64002033</v>
      </c>
      <c r="G60" s="134">
        <f t="shared" si="4"/>
        <v>237096340.19999999</v>
      </c>
      <c r="H60" s="134">
        <v>1306162</v>
      </c>
      <c r="I60" s="134">
        <v>153840844</v>
      </c>
      <c r="J60" s="134">
        <v>61797280</v>
      </c>
      <c r="K60" s="135">
        <f t="shared" si="5"/>
        <v>216944286</v>
      </c>
      <c r="L60" s="136">
        <f t="shared" si="2"/>
        <v>0.91500478588998491</v>
      </c>
    </row>
    <row r="61" spans="1:12">
      <c r="A61" s="137"/>
      <c r="B61" s="133" t="s">
        <v>464</v>
      </c>
      <c r="C61" s="134">
        <v>542410262</v>
      </c>
      <c r="D61" s="134">
        <v>125689301</v>
      </c>
      <c r="E61" s="134">
        <v>782203533</v>
      </c>
      <c r="F61" s="134">
        <v>82481110</v>
      </c>
      <c r="G61" s="134">
        <f t="shared" si="4"/>
        <v>990373944</v>
      </c>
      <c r="H61" s="134">
        <v>72935109</v>
      </c>
      <c r="I61" s="134">
        <v>471955796</v>
      </c>
      <c r="J61" s="134">
        <v>70259308</v>
      </c>
      <c r="K61" s="135">
        <f t="shared" si="5"/>
        <v>615150213</v>
      </c>
      <c r="L61" s="136">
        <f t="shared" si="2"/>
        <v>0.62112923782655571</v>
      </c>
    </row>
    <row r="62" spans="1:12">
      <c r="A62" s="137"/>
      <c r="B62" s="133" t="s">
        <v>465</v>
      </c>
      <c r="C62" s="134">
        <v>2780026130.9856</v>
      </c>
      <c r="D62" s="134">
        <v>2780500867.6571999</v>
      </c>
      <c r="E62" s="134">
        <v>1277401918.1599998</v>
      </c>
      <c r="F62" s="134">
        <v>165817707</v>
      </c>
      <c r="G62" s="134">
        <f t="shared" si="4"/>
        <v>4223720492.8171997</v>
      </c>
      <c r="H62" s="134">
        <v>1714239832</v>
      </c>
      <c r="I62" s="134">
        <v>771329573</v>
      </c>
      <c r="J62" s="134">
        <v>123155154</v>
      </c>
      <c r="K62" s="135">
        <f t="shared" si="5"/>
        <v>2608724559</v>
      </c>
      <c r="L62" s="136">
        <f t="shared" si="2"/>
        <v>0.61763664604141322</v>
      </c>
    </row>
    <row r="63" spans="1:12">
      <c r="A63" s="137"/>
      <c r="B63" s="133" t="s">
        <v>466</v>
      </c>
      <c r="C63" s="134">
        <v>1762875062.5163999</v>
      </c>
      <c r="D63" s="134">
        <v>1113941112.8642001</v>
      </c>
      <c r="E63" s="134">
        <v>8893974023.8331985</v>
      </c>
      <c r="F63" s="134">
        <v>30369726</v>
      </c>
      <c r="G63" s="134">
        <f t="shared" si="4"/>
        <v>10038284862.697399</v>
      </c>
      <c r="H63" s="134">
        <v>653757123</v>
      </c>
      <c r="I63" s="134">
        <v>551667168</v>
      </c>
      <c r="J63" s="134">
        <v>21319691</v>
      </c>
      <c r="K63" s="135">
        <f t="shared" si="5"/>
        <v>1226743982</v>
      </c>
      <c r="L63" s="136">
        <f t="shared" si="2"/>
        <v>0.12220653216951648</v>
      </c>
    </row>
    <row r="64" spans="1:12">
      <c r="A64" s="137"/>
      <c r="B64" s="133" t="s">
        <v>467</v>
      </c>
      <c r="C64" s="134">
        <v>5968469</v>
      </c>
      <c r="D64" s="134"/>
      <c r="E64" s="134">
        <v>1024591</v>
      </c>
      <c r="F64" s="134">
        <v>0</v>
      </c>
      <c r="G64" s="134">
        <f t="shared" si="4"/>
        <v>1024591</v>
      </c>
      <c r="H64" s="134"/>
      <c r="I64" s="134">
        <v>0</v>
      </c>
      <c r="J64" s="134">
        <v>0</v>
      </c>
      <c r="K64" s="135">
        <f t="shared" si="5"/>
        <v>0</v>
      </c>
      <c r="L64" s="136">
        <f t="shared" si="2"/>
        <v>0</v>
      </c>
    </row>
    <row r="65" spans="1:12">
      <c r="A65" s="137"/>
      <c r="B65" s="133" t="s">
        <v>468</v>
      </c>
      <c r="C65" s="134">
        <v>56000000</v>
      </c>
      <c r="D65" s="134"/>
      <c r="E65" s="134"/>
      <c r="F65" s="134">
        <v>58300000</v>
      </c>
      <c r="G65" s="134">
        <f t="shared" si="4"/>
        <v>58300000</v>
      </c>
      <c r="H65" s="134"/>
      <c r="I65" s="134"/>
      <c r="J65" s="134">
        <v>58287316</v>
      </c>
      <c r="K65" s="135">
        <f t="shared" si="5"/>
        <v>58287316</v>
      </c>
      <c r="L65" s="136">
        <f t="shared" si="2"/>
        <v>0.99978243567753</v>
      </c>
    </row>
    <row r="66" spans="1:12">
      <c r="A66" s="137"/>
      <c r="B66" s="133" t="s">
        <v>469</v>
      </c>
      <c r="C66" s="134">
        <v>32406294</v>
      </c>
      <c r="D66" s="134"/>
      <c r="E66" s="134">
        <v>23894462</v>
      </c>
      <c r="F66" s="134">
        <v>1164928</v>
      </c>
      <c r="G66" s="134">
        <f t="shared" si="4"/>
        <v>25059390</v>
      </c>
      <c r="H66" s="134"/>
      <c r="I66" s="134">
        <v>6452412</v>
      </c>
      <c r="J66" s="134">
        <v>978371</v>
      </c>
      <c r="K66" s="135">
        <f t="shared" si="5"/>
        <v>7430783</v>
      </c>
      <c r="L66" s="136">
        <f t="shared" si="2"/>
        <v>0.29652689071840932</v>
      </c>
    </row>
    <row r="67" spans="1:12">
      <c r="A67" s="137"/>
      <c r="B67" s="133" t="s">
        <v>470</v>
      </c>
      <c r="C67" s="134">
        <v>9432461</v>
      </c>
      <c r="D67" s="134">
        <v>3280234</v>
      </c>
      <c r="E67" s="134">
        <v>15771593</v>
      </c>
      <c r="F67" s="134">
        <v>1542500</v>
      </c>
      <c r="G67" s="134">
        <f t="shared" si="4"/>
        <v>20594327</v>
      </c>
      <c r="H67" s="134">
        <v>1540034</v>
      </c>
      <c r="I67" s="134">
        <v>6415435</v>
      </c>
      <c r="J67" s="134">
        <v>99463</v>
      </c>
      <c r="K67" s="135">
        <f t="shared" si="5"/>
        <v>8054932</v>
      </c>
      <c r="L67" s="136">
        <f t="shared" si="2"/>
        <v>0.39112382745015167</v>
      </c>
    </row>
    <row r="68" spans="1:12">
      <c r="A68" s="138"/>
      <c r="B68" s="133" t="s">
        <v>471</v>
      </c>
      <c r="C68" s="134">
        <v>999185467.63440001</v>
      </c>
      <c r="D68" s="134">
        <v>183180753.82499999</v>
      </c>
      <c r="E68" s="134">
        <v>1201568905.2544003</v>
      </c>
      <c r="F68" s="134">
        <v>101146603</v>
      </c>
      <c r="G68" s="134">
        <f t="shared" si="4"/>
        <v>1485896262.0794003</v>
      </c>
      <c r="H68" s="134">
        <v>122684525</v>
      </c>
      <c r="I68" s="134">
        <v>838516713</v>
      </c>
      <c r="J68" s="134">
        <v>83173264</v>
      </c>
      <c r="K68" s="135">
        <f t="shared" si="5"/>
        <v>1044374502</v>
      </c>
      <c r="L68" s="136">
        <f t="shared" si="2"/>
        <v>0.702858287387086</v>
      </c>
    </row>
    <row r="69" spans="1:12">
      <c r="A69" s="139" t="s">
        <v>472</v>
      </c>
      <c r="B69" s="140"/>
      <c r="C69" s="141">
        <f>SUM(C33:C68)</f>
        <v>14764543945.337397</v>
      </c>
      <c r="D69" s="141">
        <f t="shared" ref="D69:F69" si="6">SUM(D33:D68)</f>
        <v>4710737825.2764006</v>
      </c>
      <c r="E69" s="141">
        <f t="shared" si="6"/>
        <v>19679125089.453598</v>
      </c>
      <c r="F69" s="141">
        <f t="shared" si="6"/>
        <v>2049227948</v>
      </c>
      <c r="G69" s="141">
        <f>SUM(G33:G68)</f>
        <v>26439090862.729996</v>
      </c>
      <c r="H69" s="141">
        <f t="shared" ref="H69:K69" si="7">SUM(H33:H68)</f>
        <v>2912350749</v>
      </c>
      <c r="I69" s="142">
        <f t="shared" si="7"/>
        <v>7956192666</v>
      </c>
      <c r="J69" s="141">
        <f t="shared" si="7"/>
        <v>1807749009</v>
      </c>
      <c r="K69" s="143">
        <f t="shared" si="7"/>
        <v>12676292424</v>
      </c>
      <c r="L69" s="144">
        <f t="shared" si="2"/>
        <v>0.47945265931474229</v>
      </c>
    </row>
    <row r="70" spans="1:12">
      <c r="A70" s="132" t="s">
        <v>473</v>
      </c>
      <c r="B70" s="133" t="s">
        <v>474</v>
      </c>
      <c r="C70" s="134">
        <v>2314736359</v>
      </c>
      <c r="D70" s="134"/>
      <c r="E70" s="134"/>
      <c r="F70" s="134">
        <v>2517264359</v>
      </c>
      <c r="G70" s="134">
        <f t="shared" ref="G70:G72" si="8">+D70+E70+F70</f>
        <v>2517264359</v>
      </c>
      <c r="H70" s="134"/>
      <c r="I70" s="134"/>
      <c r="J70" s="134">
        <v>2504564402</v>
      </c>
      <c r="K70" s="135">
        <f t="shared" ref="K70:K72" si="9">+H70+I70+J70</f>
        <v>2504564402</v>
      </c>
      <c r="L70" s="136">
        <f t="shared" si="2"/>
        <v>0.99495485765942948</v>
      </c>
    </row>
    <row r="71" spans="1:12">
      <c r="A71" s="137"/>
      <c r="B71" s="133" t="s">
        <v>475</v>
      </c>
      <c r="C71" s="134">
        <v>3485696168</v>
      </c>
      <c r="D71" s="134"/>
      <c r="E71" s="134"/>
      <c r="F71" s="134">
        <v>3284691837</v>
      </c>
      <c r="G71" s="134">
        <f t="shared" si="8"/>
        <v>3284691837</v>
      </c>
      <c r="H71" s="134"/>
      <c r="I71" s="134"/>
      <c r="J71" s="134">
        <v>3284683681</v>
      </c>
      <c r="K71" s="135">
        <f t="shared" si="9"/>
        <v>3284683681</v>
      </c>
      <c r="L71" s="136">
        <f t="shared" si="2"/>
        <v>0.99999751696646</v>
      </c>
    </row>
    <row r="72" spans="1:12">
      <c r="A72" s="137"/>
      <c r="B72" s="133" t="s">
        <v>476</v>
      </c>
      <c r="C72" s="134">
        <v>76810541</v>
      </c>
      <c r="D72" s="134"/>
      <c r="E72" s="134">
        <v>1810541</v>
      </c>
      <c r="F72" s="134">
        <v>77304331</v>
      </c>
      <c r="G72" s="134">
        <f t="shared" si="8"/>
        <v>79114872</v>
      </c>
      <c r="H72" s="134"/>
      <c r="I72" s="134">
        <v>430939</v>
      </c>
      <c r="J72" s="134">
        <v>77304331</v>
      </c>
      <c r="K72" s="135">
        <f t="shared" si="9"/>
        <v>77735270</v>
      </c>
      <c r="L72" s="136">
        <f t="shared" si="2"/>
        <v>0.98256203966303579</v>
      </c>
    </row>
    <row r="73" spans="1:12">
      <c r="A73" s="139" t="s">
        <v>477</v>
      </c>
      <c r="B73" s="140"/>
      <c r="C73" s="141">
        <f>SUM(C70:C72)</f>
        <v>5877243068</v>
      </c>
      <c r="D73" s="141">
        <f t="shared" ref="D73:F73" si="10">SUM(D70:D72)</f>
        <v>0</v>
      </c>
      <c r="E73" s="141">
        <f t="shared" si="10"/>
        <v>1810541</v>
      </c>
      <c r="F73" s="141">
        <f t="shared" si="10"/>
        <v>5879260527</v>
      </c>
      <c r="G73" s="141">
        <f>SUM(G70:G72)</f>
        <v>5881071068</v>
      </c>
      <c r="H73" s="141">
        <f t="shared" ref="H73:K73" si="11">SUM(H70:H72)</f>
        <v>0</v>
      </c>
      <c r="I73" s="142">
        <f t="shared" si="11"/>
        <v>430939</v>
      </c>
      <c r="J73" s="141">
        <f t="shared" si="11"/>
        <v>5866552414</v>
      </c>
      <c r="K73" s="143">
        <f t="shared" si="11"/>
        <v>5866983353</v>
      </c>
      <c r="L73" s="144">
        <f t="shared" ref="L73:L137" si="12">+K73/G73</f>
        <v>0.99760456644085571</v>
      </c>
    </row>
    <row r="74" spans="1:12">
      <c r="A74" s="132" t="s">
        <v>478</v>
      </c>
      <c r="B74" s="133" t="s">
        <v>479</v>
      </c>
      <c r="C74" s="134">
        <v>1121953851</v>
      </c>
      <c r="D74" s="134"/>
      <c r="E74" s="134">
        <v>955007254</v>
      </c>
      <c r="F74" s="134">
        <v>111746597</v>
      </c>
      <c r="G74" s="134">
        <f t="shared" ref="G74:G76" si="13">+D74+E74+F74</f>
        <v>1066753851</v>
      </c>
      <c r="H74" s="134"/>
      <c r="I74" s="134">
        <v>936972174</v>
      </c>
      <c r="J74" s="134">
        <v>110042859</v>
      </c>
      <c r="K74" s="135">
        <f t="shared" ref="K74:K76" si="14">+H74+I74+J74</f>
        <v>1047015033</v>
      </c>
      <c r="L74" s="136">
        <f t="shared" si="12"/>
        <v>0.98149637052493754</v>
      </c>
    </row>
    <row r="75" spans="1:12">
      <c r="A75" s="137"/>
      <c r="B75" s="133" t="s">
        <v>480</v>
      </c>
      <c r="C75" s="134">
        <v>899608223</v>
      </c>
      <c r="D75" s="134">
        <v>68200623</v>
      </c>
      <c r="E75" s="134">
        <v>1459008205</v>
      </c>
      <c r="F75" s="134">
        <v>6756016</v>
      </c>
      <c r="G75" s="134">
        <f t="shared" si="13"/>
        <v>1533964844</v>
      </c>
      <c r="H75" s="134">
        <v>68085756</v>
      </c>
      <c r="I75" s="134">
        <v>1454219765</v>
      </c>
      <c r="J75" s="134">
        <v>6030000</v>
      </c>
      <c r="K75" s="135">
        <f t="shared" si="14"/>
        <v>1528335521</v>
      </c>
      <c r="L75" s="136">
        <f t="shared" si="12"/>
        <v>0.99633021381029774</v>
      </c>
    </row>
    <row r="76" spans="1:12">
      <c r="A76" s="138"/>
      <c r="B76" s="133" t="s">
        <v>481</v>
      </c>
      <c r="C76" s="134">
        <v>0</v>
      </c>
      <c r="D76" s="134"/>
      <c r="E76" s="134">
        <v>0</v>
      </c>
      <c r="F76" s="134"/>
      <c r="G76" s="134">
        <f t="shared" si="13"/>
        <v>0</v>
      </c>
      <c r="H76" s="134"/>
      <c r="I76" s="134">
        <v>0</v>
      </c>
      <c r="J76" s="134"/>
      <c r="K76" s="135">
        <f t="shared" si="14"/>
        <v>0</v>
      </c>
      <c r="L76" s="136">
        <v>0</v>
      </c>
    </row>
    <row r="77" spans="1:12">
      <c r="A77" s="139" t="s">
        <v>482</v>
      </c>
      <c r="B77" s="140"/>
      <c r="C77" s="141">
        <f>SUM(C74:C76)</f>
        <v>2021562074</v>
      </c>
      <c r="D77" s="141">
        <f t="shared" ref="D77:F77" si="15">SUM(D74:D76)</f>
        <v>68200623</v>
      </c>
      <c r="E77" s="141">
        <f t="shared" si="15"/>
        <v>2414015459</v>
      </c>
      <c r="F77" s="141">
        <f t="shared" si="15"/>
        <v>118502613</v>
      </c>
      <c r="G77" s="141">
        <f>SUM(G74:G76)</f>
        <v>2600718695</v>
      </c>
      <c r="H77" s="141">
        <f t="shared" ref="H77:K77" si="16">SUM(H74:H76)</f>
        <v>68085756</v>
      </c>
      <c r="I77" s="142">
        <f t="shared" si="16"/>
        <v>2391191939</v>
      </c>
      <c r="J77" s="141">
        <f t="shared" si="16"/>
        <v>116072859</v>
      </c>
      <c r="K77" s="143">
        <f t="shared" si="16"/>
        <v>2575350554</v>
      </c>
      <c r="L77" s="144">
        <f t="shared" si="12"/>
        <v>0.9902457189819216</v>
      </c>
    </row>
    <row r="78" spans="1:12">
      <c r="A78" s="132" t="s">
        <v>483</v>
      </c>
      <c r="B78" s="133" t="s">
        <v>484</v>
      </c>
      <c r="C78" s="134">
        <v>9656560</v>
      </c>
      <c r="D78" s="134"/>
      <c r="E78" s="134">
        <v>1656560</v>
      </c>
      <c r="F78" s="134"/>
      <c r="G78" s="134">
        <f t="shared" ref="G78:G91" si="17">+D78+E78+F78</f>
        <v>1656560</v>
      </c>
      <c r="H78" s="134"/>
      <c r="I78" s="134">
        <v>0</v>
      </c>
      <c r="J78" s="134"/>
      <c r="K78" s="135">
        <f t="shared" ref="K78:K91" si="18">+H78+I78+J78</f>
        <v>0</v>
      </c>
      <c r="L78" s="136">
        <f t="shared" si="12"/>
        <v>0</v>
      </c>
    </row>
    <row r="79" spans="1:12">
      <c r="A79" s="137"/>
      <c r="B79" s="133" t="s">
        <v>485</v>
      </c>
      <c r="C79" s="134">
        <v>436529547</v>
      </c>
      <c r="D79" s="134">
        <v>139831814</v>
      </c>
      <c r="E79" s="134">
        <v>196620445</v>
      </c>
      <c r="F79" s="134">
        <v>1300000</v>
      </c>
      <c r="G79" s="134">
        <f t="shared" si="17"/>
        <v>337752259</v>
      </c>
      <c r="H79" s="134">
        <v>109923720</v>
      </c>
      <c r="I79" s="134">
        <v>127370839</v>
      </c>
      <c r="J79" s="134">
        <v>1300000</v>
      </c>
      <c r="K79" s="135">
        <f t="shared" si="18"/>
        <v>238594559</v>
      </c>
      <c r="L79" s="136">
        <f t="shared" si="12"/>
        <v>0.70641883996992005</v>
      </c>
    </row>
    <row r="80" spans="1:12">
      <c r="A80" s="137"/>
      <c r="B80" s="133" t="s">
        <v>486</v>
      </c>
      <c r="C80" s="134">
        <v>151619271.80000001</v>
      </c>
      <c r="D80" s="134"/>
      <c r="E80" s="134">
        <v>128075835.8</v>
      </c>
      <c r="F80" s="134">
        <v>0</v>
      </c>
      <c r="G80" s="134">
        <f t="shared" si="17"/>
        <v>128075835.8</v>
      </c>
      <c r="H80" s="134"/>
      <c r="I80" s="134">
        <v>6652</v>
      </c>
      <c r="J80" s="134">
        <v>0</v>
      </c>
      <c r="K80" s="135">
        <f t="shared" si="18"/>
        <v>6652</v>
      </c>
      <c r="L80" s="136">
        <f t="shared" si="12"/>
        <v>5.1937978451982117E-5</v>
      </c>
    </row>
    <row r="81" spans="1:12">
      <c r="A81" s="137"/>
      <c r="B81" s="133" t="s">
        <v>487</v>
      </c>
      <c r="C81" s="134">
        <v>219850509</v>
      </c>
      <c r="D81" s="134">
        <v>3888176</v>
      </c>
      <c r="E81" s="134">
        <v>13480363</v>
      </c>
      <c r="F81" s="134">
        <v>152091128</v>
      </c>
      <c r="G81" s="134">
        <f t="shared" si="17"/>
        <v>169459667</v>
      </c>
      <c r="H81" s="134">
        <v>3828632</v>
      </c>
      <c r="I81" s="134">
        <v>12608729</v>
      </c>
      <c r="J81" s="134">
        <v>148995983</v>
      </c>
      <c r="K81" s="135">
        <f t="shared" si="18"/>
        <v>165433344</v>
      </c>
      <c r="L81" s="136">
        <f t="shared" si="12"/>
        <v>0.9762402283016407</v>
      </c>
    </row>
    <row r="82" spans="1:12">
      <c r="A82" s="137"/>
      <c r="B82" s="133" t="s">
        <v>488</v>
      </c>
      <c r="C82" s="134">
        <v>254149275</v>
      </c>
      <c r="D82" s="134"/>
      <c r="E82" s="134">
        <v>4715347</v>
      </c>
      <c r="F82" s="134">
        <v>250000000</v>
      </c>
      <c r="G82" s="134">
        <f t="shared" si="17"/>
        <v>254715347</v>
      </c>
      <c r="H82" s="134"/>
      <c r="I82" s="134">
        <v>4715347</v>
      </c>
      <c r="J82" s="134">
        <v>0</v>
      </c>
      <c r="K82" s="135">
        <f t="shared" si="18"/>
        <v>4715347</v>
      </c>
      <c r="L82" s="136">
        <f t="shared" si="12"/>
        <v>1.8512221801853187E-2</v>
      </c>
    </row>
    <row r="83" spans="1:12">
      <c r="A83" s="137"/>
      <c r="B83" s="133" t="s">
        <v>489</v>
      </c>
      <c r="C83" s="134">
        <v>0</v>
      </c>
      <c r="D83" s="134"/>
      <c r="E83" s="134">
        <v>0</v>
      </c>
      <c r="F83" s="134"/>
      <c r="G83" s="134">
        <f t="shared" si="17"/>
        <v>0</v>
      </c>
      <c r="H83" s="134"/>
      <c r="I83" s="134">
        <v>0</v>
      </c>
      <c r="J83" s="134"/>
      <c r="K83" s="135">
        <f t="shared" si="18"/>
        <v>0</v>
      </c>
      <c r="L83" s="136">
        <v>0</v>
      </c>
    </row>
    <row r="84" spans="1:12">
      <c r="A84" s="137"/>
      <c r="B84" s="133" t="s">
        <v>490</v>
      </c>
      <c r="C84" s="134">
        <v>2372516</v>
      </c>
      <c r="D84" s="134"/>
      <c r="E84" s="134">
        <v>5318750</v>
      </c>
      <c r="F84" s="134"/>
      <c r="G84" s="134">
        <f t="shared" si="17"/>
        <v>5318750</v>
      </c>
      <c r="H84" s="134"/>
      <c r="I84" s="134">
        <v>1500000</v>
      </c>
      <c r="J84" s="134"/>
      <c r="K84" s="135">
        <f t="shared" si="18"/>
        <v>1500000</v>
      </c>
      <c r="L84" s="136">
        <f t="shared" si="12"/>
        <v>0.28202115158636898</v>
      </c>
    </row>
    <row r="85" spans="1:12">
      <c r="A85" s="137"/>
      <c r="B85" s="133" t="s">
        <v>491</v>
      </c>
      <c r="C85" s="134">
        <v>3794425265</v>
      </c>
      <c r="D85" s="134">
        <v>36466248</v>
      </c>
      <c r="E85" s="134">
        <v>3871045750</v>
      </c>
      <c r="F85" s="134"/>
      <c r="G85" s="134">
        <f t="shared" si="17"/>
        <v>3907511998</v>
      </c>
      <c r="H85" s="134">
        <v>36466248</v>
      </c>
      <c r="I85" s="134">
        <v>3847770086</v>
      </c>
      <c r="J85" s="134"/>
      <c r="K85" s="135">
        <f t="shared" si="18"/>
        <v>3884236334</v>
      </c>
      <c r="L85" s="136">
        <f t="shared" si="12"/>
        <v>0.99404335443834513</v>
      </c>
    </row>
    <row r="86" spans="1:12">
      <c r="A86" s="137"/>
      <c r="B86" s="133" t="s">
        <v>492</v>
      </c>
      <c r="C86" s="134">
        <v>4682909</v>
      </c>
      <c r="D86" s="134"/>
      <c r="E86" s="134">
        <v>187728</v>
      </c>
      <c r="F86" s="134"/>
      <c r="G86" s="134">
        <f t="shared" si="17"/>
        <v>187728</v>
      </c>
      <c r="H86" s="134"/>
      <c r="I86" s="134">
        <v>0</v>
      </c>
      <c r="J86" s="134"/>
      <c r="K86" s="135">
        <f t="shared" si="18"/>
        <v>0</v>
      </c>
      <c r="L86" s="136">
        <f t="shared" si="12"/>
        <v>0</v>
      </c>
    </row>
    <row r="87" spans="1:12">
      <c r="A87" s="137"/>
      <c r="B87" s="133" t="s">
        <v>493</v>
      </c>
      <c r="C87" s="134">
        <v>1004495592</v>
      </c>
      <c r="D87" s="134">
        <v>47304252</v>
      </c>
      <c r="E87" s="134">
        <v>973767504</v>
      </c>
      <c r="F87" s="134">
        <v>28503290</v>
      </c>
      <c r="G87" s="134">
        <f t="shared" si="17"/>
        <v>1049575046</v>
      </c>
      <c r="H87" s="134">
        <v>45066772</v>
      </c>
      <c r="I87" s="134">
        <v>943179539</v>
      </c>
      <c r="J87" s="134">
        <v>28100038</v>
      </c>
      <c r="K87" s="135">
        <f t="shared" si="18"/>
        <v>1016346349</v>
      </c>
      <c r="L87" s="136">
        <f t="shared" si="12"/>
        <v>0.96834080885722584</v>
      </c>
    </row>
    <row r="88" spans="1:12">
      <c r="A88" s="137"/>
      <c r="B88" s="133" t="s">
        <v>494</v>
      </c>
      <c r="C88" s="134">
        <v>0</v>
      </c>
      <c r="D88" s="134"/>
      <c r="E88" s="134">
        <v>11590493</v>
      </c>
      <c r="F88" s="134"/>
      <c r="G88" s="134">
        <f t="shared" si="17"/>
        <v>11590493</v>
      </c>
      <c r="H88" s="134"/>
      <c r="I88" s="134">
        <v>10321418</v>
      </c>
      <c r="J88" s="134"/>
      <c r="K88" s="135">
        <f t="shared" si="18"/>
        <v>10321418</v>
      </c>
      <c r="L88" s="136">
        <f t="shared" si="12"/>
        <v>0.89050724589540753</v>
      </c>
    </row>
    <row r="89" spans="1:12">
      <c r="A89" s="137"/>
      <c r="B89" s="133" t="s">
        <v>495</v>
      </c>
      <c r="C89" s="134">
        <v>517909827</v>
      </c>
      <c r="D89" s="134">
        <v>443828645</v>
      </c>
      <c r="E89" s="134"/>
      <c r="F89" s="134"/>
      <c r="G89" s="134">
        <f t="shared" si="17"/>
        <v>443828645</v>
      </c>
      <c r="H89" s="134">
        <v>303815129</v>
      </c>
      <c r="I89" s="134"/>
      <c r="J89" s="134"/>
      <c r="K89" s="135">
        <f t="shared" si="18"/>
        <v>303815129</v>
      </c>
      <c r="L89" s="136">
        <f t="shared" si="12"/>
        <v>0.68453249339055167</v>
      </c>
    </row>
    <row r="90" spans="1:12">
      <c r="A90" s="137"/>
      <c r="B90" s="133" t="s">
        <v>496</v>
      </c>
      <c r="C90" s="134">
        <v>85981977.584999993</v>
      </c>
      <c r="D90" s="134">
        <v>167652750.04499999</v>
      </c>
      <c r="E90" s="134">
        <v>660000</v>
      </c>
      <c r="F90" s="134"/>
      <c r="G90" s="134">
        <f t="shared" si="17"/>
        <v>168312750.04499999</v>
      </c>
      <c r="H90" s="134">
        <v>134858822</v>
      </c>
      <c r="I90" s="134">
        <v>660000</v>
      </c>
      <c r="J90" s="134"/>
      <c r="K90" s="135">
        <f t="shared" si="18"/>
        <v>135518822</v>
      </c>
      <c r="L90" s="136">
        <f t="shared" si="12"/>
        <v>0.80516076152144012</v>
      </c>
    </row>
    <row r="91" spans="1:12">
      <c r="A91" s="138"/>
      <c r="B91" s="133" t="s">
        <v>497</v>
      </c>
      <c r="C91" s="134">
        <v>20800000</v>
      </c>
      <c r="D91" s="134"/>
      <c r="E91" s="134">
        <v>84764329</v>
      </c>
      <c r="F91" s="134">
        <v>2000000</v>
      </c>
      <c r="G91" s="134">
        <f t="shared" si="17"/>
        <v>86764329</v>
      </c>
      <c r="H91" s="134"/>
      <c r="I91" s="134">
        <v>84444329</v>
      </c>
      <c r="J91" s="134">
        <v>0</v>
      </c>
      <c r="K91" s="135">
        <f t="shared" si="18"/>
        <v>84444329</v>
      </c>
      <c r="L91" s="136">
        <f t="shared" si="12"/>
        <v>0.97326090080175687</v>
      </c>
    </row>
    <row r="92" spans="1:12">
      <c r="A92" s="139" t="s">
        <v>498</v>
      </c>
      <c r="B92" s="140"/>
      <c r="C92" s="141">
        <f t="shared" ref="C92:K92" si="19">SUM(C78:C91)</f>
        <v>6502473249.3850002</v>
      </c>
      <c r="D92" s="141">
        <f t="shared" si="19"/>
        <v>838971885.04499996</v>
      </c>
      <c r="E92" s="141">
        <f t="shared" si="19"/>
        <v>5291883104.8000002</v>
      </c>
      <c r="F92" s="141">
        <f t="shared" si="19"/>
        <v>433894418</v>
      </c>
      <c r="G92" s="141">
        <f>SUM(G78:G91)</f>
        <v>6564749407.8450003</v>
      </c>
      <c r="H92" s="141">
        <f t="shared" si="19"/>
        <v>633959323</v>
      </c>
      <c r="I92" s="142">
        <f t="shared" si="19"/>
        <v>5032576939</v>
      </c>
      <c r="J92" s="141">
        <f t="shared" si="19"/>
        <v>178396021</v>
      </c>
      <c r="K92" s="143">
        <f t="shared" si="19"/>
        <v>5844932283</v>
      </c>
      <c r="L92" s="144">
        <f t="shared" si="12"/>
        <v>0.89035116496833755</v>
      </c>
    </row>
    <row r="93" spans="1:12">
      <c r="A93" s="132" t="s">
        <v>499</v>
      </c>
      <c r="B93" s="133" t="s">
        <v>500</v>
      </c>
      <c r="C93" s="134">
        <v>5487297628</v>
      </c>
      <c r="D93" s="134"/>
      <c r="E93" s="134">
        <v>5888302128</v>
      </c>
      <c r="F93" s="134"/>
      <c r="G93" s="134">
        <f t="shared" ref="G93:G103" si="20">+D93+E93+F93</f>
        <v>5888302128</v>
      </c>
      <c r="H93" s="134"/>
      <c r="I93" s="134">
        <v>5883018824</v>
      </c>
      <c r="J93" s="134"/>
      <c r="K93" s="135">
        <f t="shared" ref="K93:K103" si="21">+H93+I93+J93</f>
        <v>5883018824</v>
      </c>
      <c r="L93" s="136">
        <f t="shared" si="12"/>
        <v>0.99910274576861857</v>
      </c>
    </row>
    <row r="94" spans="1:12">
      <c r="A94" s="137"/>
      <c r="B94" s="133" t="s">
        <v>501</v>
      </c>
      <c r="C94" s="134">
        <v>319838601</v>
      </c>
      <c r="D94" s="134"/>
      <c r="E94" s="134">
        <v>411506007</v>
      </c>
      <c r="F94" s="134"/>
      <c r="G94" s="134">
        <f t="shared" si="20"/>
        <v>411506007</v>
      </c>
      <c r="H94" s="134"/>
      <c r="I94" s="134">
        <v>411105318</v>
      </c>
      <c r="J94" s="134"/>
      <c r="K94" s="135">
        <f t="shared" si="21"/>
        <v>411105318</v>
      </c>
      <c r="L94" s="136">
        <f t="shared" si="12"/>
        <v>0.99902628638905866</v>
      </c>
    </row>
    <row r="95" spans="1:12">
      <c r="A95" s="137"/>
      <c r="B95" s="133" t="s">
        <v>502</v>
      </c>
      <c r="C95" s="134">
        <v>2163728901</v>
      </c>
      <c r="D95" s="134"/>
      <c r="E95" s="134">
        <v>2138775995</v>
      </c>
      <c r="F95" s="134"/>
      <c r="G95" s="134">
        <f t="shared" si="20"/>
        <v>2138775995</v>
      </c>
      <c r="H95" s="134"/>
      <c r="I95" s="134">
        <v>2121456367</v>
      </c>
      <c r="J95" s="134"/>
      <c r="K95" s="135">
        <f t="shared" si="21"/>
        <v>2121456367</v>
      </c>
      <c r="L95" s="136">
        <f t="shared" si="12"/>
        <v>0.99190208416379766</v>
      </c>
    </row>
    <row r="96" spans="1:12">
      <c r="A96" s="137"/>
      <c r="B96" s="133" t="s">
        <v>503</v>
      </c>
      <c r="C96" s="134">
        <v>32486720</v>
      </c>
      <c r="D96" s="134"/>
      <c r="E96" s="134">
        <v>30660196</v>
      </c>
      <c r="F96" s="134"/>
      <c r="G96" s="134">
        <f t="shared" si="20"/>
        <v>30660196</v>
      </c>
      <c r="H96" s="134"/>
      <c r="I96" s="134">
        <v>30660196</v>
      </c>
      <c r="J96" s="134"/>
      <c r="K96" s="135">
        <f t="shared" si="21"/>
        <v>30660196</v>
      </c>
      <c r="L96" s="136">
        <f t="shared" si="12"/>
        <v>1</v>
      </c>
    </row>
    <row r="97" spans="1:12" s="147" customFormat="1">
      <c r="A97" s="146"/>
      <c r="B97" s="133" t="s">
        <v>504</v>
      </c>
      <c r="C97" s="134">
        <v>3264000</v>
      </c>
      <c r="D97" s="134"/>
      <c r="E97" s="134"/>
      <c r="F97" s="134">
        <v>3264000</v>
      </c>
      <c r="G97" s="134">
        <f t="shared" si="20"/>
        <v>3264000</v>
      </c>
      <c r="H97" s="135"/>
      <c r="I97" s="135"/>
      <c r="J97" s="135">
        <v>3264000</v>
      </c>
      <c r="K97" s="135">
        <f t="shared" si="21"/>
        <v>3264000</v>
      </c>
      <c r="L97" s="145">
        <f t="shared" si="12"/>
        <v>1</v>
      </c>
    </row>
    <row r="98" spans="1:12" s="147" customFormat="1">
      <c r="A98" s="146"/>
      <c r="B98" s="133" t="s">
        <v>505</v>
      </c>
      <c r="C98" s="134">
        <v>90182236</v>
      </c>
      <c r="D98" s="134"/>
      <c r="E98" s="134">
        <v>10512236</v>
      </c>
      <c r="F98" s="134"/>
      <c r="G98" s="134">
        <f t="shared" si="20"/>
        <v>10512236</v>
      </c>
      <c r="H98" s="135"/>
      <c r="I98" s="135">
        <v>10186259</v>
      </c>
      <c r="J98" s="135"/>
      <c r="K98" s="135">
        <f t="shared" si="21"/>
        <v>10186259</v>
      </c>
      <c r="L98" s="145">
        <f t="shared" si="12"/>
        <v>0.96899070759065908</v>
      </c>
    </row>
    <row r="99" spans="1:12">
      <c r="A99" s="137"/>
      <c r="B99" s="133" t="s">
        <v>506</v>
      </c>
      <c r="C99" s="134">
        <v>126777446</v>
      </c>
      <c r="D99" s="134"/>
      <c r="E99" s="134">
        <v>175696446</v>
      </c>
      <c r="F99" s="134"/>
      <c r="G99" s="134">
        <f t="shared" si="20"/>
        <v>175696446</v>
      </c>
      <c r="H99" s="134"/>
      <c r="I99" s="134">
        <v>163914588</v>
      </c>
      <c r="J99" s="134"/>
      <c r="K99" s="135">
        <f t="shared" si="21"/>
        <v>163914588</v>
      </c>
      <c r="L99" s="136">
        <f t="shared" si="12"/>
        <v>0.93294196742033131</v>
      </c>
    </row>
    <row r="100" spans="1:12">
      <c r="A100" s="137"/>
      <c r="B100" s="133" t="s">
        <v>507</v>
      </c>
      <c r="C100" s="134">
        <v>1973748</v>
      </c>
      <c r="D100" s="134"/>
      <c r="E100" s="134">
        <v>1847406</v>
      </c>
      <c r="F100" s="134">
        <v>200000</v>
      </c>
      <c r="G100" s="134">
        <f t="shared" si="20"/>
        <v>2047406</v>
      </c>
      <c r="H100" s="134"/>
      <c r="I100" s="134">
        <v>1828868</v>
      </c>
      <c r="J100" s="134">
        <v>186960</v>
      </c>
      <c r="K100" s="135">
        <f t="shared" si="21"/>
        <v>2015828</v>
      </c>
      <c r="L100" s="136">
        <f t="shared" si="12"/>
        <v>0.98457658129359782</v>
      </c>
    </row>
    <row r="101" spans="1:12">
      <c r="A101" s="137"/>
      <c r="B101" s="133" t="s">
        <v>508</v>
      </c>
      <c r="C101" s="134">
        <v>359583410</v>
      </c>
      <c r="D101" s="134"/>
      <c r="E101" s="134">
        <v>438329459</v>
      </c>
      <c r="F101" s="134"/>
      <c r="G101" s="134">
        <f t="shared" si="20"/>
        <v>438329459</v>
      </c>
      <c r="H101" s="134"/>
      <c r="I101" s="134">
        <v>437276459</v>
      </c>
      <c r="J101" s="134"/>
      <c r="K101" s="135">
        <f t="shared" si="21"/>
        <v>437276459</v>
      </c>
      <c r="L101" s="136">
        <f t="shared" si="12"/>
        <v>0.99759769739774662</v>
      </c>
    </row>
    <row r="102" spans="1:12">
      <c r="A102" s="137"/>
      <c r="B102" s="133" t="s">
        <v>509</v>
      </c>
      <c r="C102" s="134">
        <v>557467864.28999996</v>
      </c>
      <c r="D102" s="134">
        <v>167136248</v>
      </c>
      <c r="E102" s="134">
        <v>613863616.50039995</v>
      </c>
      <c r="F102" s="134">
        <v>13313269</v>
      </c>
      <c r="G102" s="134">
        <f t="shared" si="20"/>
        <v>794313133.50039995</v>
      </c>
      <c r="H102" s="134">
        <v>157212000</v>
      </c>
      <c r="I102" s="134">
        <v>434997860</v>
      </c>
      <c r="J102" s="134">
        <v>9902601</v>
      </c>
      <c r="K102" s="135">
        <f t="shared" si="21"/>
        <v>602112461</v>
      </c>
      <c r="L102" s="136">
        <f t="shared" si="12"/>
        <v>0.75802908904023159</v>
      </c>
    </row>
    <row r="103" spans="1:12">
      <c r="A103" s="138"/>
      <c r="B103" s="133" t="s">
        <v>510</v>
      </c>
      <c r="C103" s="134">
        <v>794079</v>
      </c>
      <c r="D103" s="134"/>
      <c r="E103" s="134">
        <v>1200000</v>
      </c>
      <c r="F103" s="134"/>
      <c r="G103" s="134">
        <f t="shared" si="20"/>
        <v>1200000</v>
      </c>
      <c r="H103" s="134"/>
      <c r="I103" s="134">
        <v>1095422</v>
      </c>
      <c r="J103" s="134"/>
      <c r="K103" s="135">
        <f t="shared" si="21"/>
        <v>1095422</v>
      </c>
      <c r="L103" s="136">
        <f t="shared" si="12"/>
        <v>0.91285166666666662</v>
      </c>
    </row>
    <row r="104" spans="1:12">
      <c r="A104" s="139" t="s">
        <v>511</v>
      </c>
      <c r="B104" s="140"/>
      <c r="C104" s="141">
        <f>SUM(C93:C103)</f>
        <v>9143394633.2900009</v>
      </c>
      <c r="D104" s="141">
        <f t="shared" ref="D104:F104" si="22">SUM(D93:D103)</f>
        <v>167136248</v>
      </c>
      <c r="E104" s="141">
        <f t="shared" si="22"/>
        <v>9710693489.5004005</v>
      </c>
      <c r="F104" s="141">
        <f t="shared" si="22"/>
        <v>16777269</v>
      </c>
      <c r="G104" s="141">
        <f>SUM(G93:G103)</f>
        <v>9894607006.5004005</v>
      </c>
      <c r="H104" s="141">
        <f t="shared" ref="H104:K104" si="23">SUM(H93:H103)</f>
        <v>157212000</v>
      </c>
      <c r="I104" s="142">
        <f t="shared" si="23"/>
        <v>9495540161</v>
      </c>
      <c r="J104" s="141">
        <f t="shared" si="23"/>
        <v>13353561</v>
      </c>
      <c r="K104" s="143">
        <f t="shared" si="23"/>
        <v>9666105722</v>
      </c>
      <c r="L104" s="144">
        <f t="shared" si="12"/>
        <v>0.97690648205125441</v>
      </c>
    </row>
    <row r="105" spans="1:12">
      <c r="A105" s="132" t="s">
        <v>512</v>
      </c>
      <c r="B105" s="133" t="s">
        <v>513</v>
      </c>
      <c r="C105" s="134">
        <v>116431183.47499999</v>
      </c>
      <c r="D105" s="134">
        <v>1206977.885</v>
      </c>
      <c r="E105" s="134">
        <v>73167946</v>
      </c>
      <c r="F105" s="134">
        <v>19838053</v>
      </c>
      <c r="G105" s="134">
        <f t="shared" ref="G105:G120" si="24">+D105+E105+F105</f>
        <v>94212976.885000005</v>
      </c>
      <c r="H105" s="134">
        <v>760693</v>
      </c>
      <c r="I105" s="134">
        <v>48301556</v>
      </c>
      <c r="J105" s="134">
        <v>18353394</v>
      </c>
      <c r="K105" s="135">
        <f t="shared" ref="K105:K120" si="25">+H105+I105+J105</f>
        <v>67415643</v>
      </c>
      <c r="L105" s="136">
        <f t="shared" si="12"/>
        <v>0.71556642438217544</v>
      </c>
    </row>
    <row r="106" spans="1:12">
      <c r="A106" s="137"/>
      <c r="B106" s="133" t="s">
        <v>514</v>
      </c>
      <c r="C106" s="134">
        <v>26153542</v>
      </c>
      <c r="D106" s="134"/>
      <c r="E106" s="134">
        <v>17087913</v>
      </c>
      <c r="F106" s="134"/>
      <c r="G106" s="134">
        <f t="shared" si="24"/>
        <v>17087913</v>
      </c>
      <c r="H106" s="134"/>
      <c r="I106" s="134">
        <v>15223506</v>
      </c>
      <c r="J106" s="134"/>
      <c r="K106" s="135">
        <f t="shared" si="25"/>
        <v>15223506</v>
      </c>
      <c r="L106" s="136">
        <f t="shared" si="12"/>
        <v>0.89089322961791761</v>
      </c>
    </row>
    <row r="107" spans="1:12">
      <c r="A107" s="137"/>
      <c r="B107" s="133" t="s">
        <v>515</v>
      </c>
      <c r="C107" s="134">
        <v>652348630</v>
      </c>
      <c r="D107" s="134">
        <v>6072260</v>
      </c>
      <c r="E107" s="134">
        <v>690113405</v>
      </c>
      <c r="F107" s="134">
        <v>1823561</v>
      </c>
      <c r="G107" s="134">
        <f t="shared" si="24"/>
        <v>698009226</v>
      </c>
      <c r="H107" s="134">
        <v>3750858</v>
      </c>
      <c r="I107" s="134">
        <v>639935932</v>
      </c>
      <c r="J107" s="134">
        <v>1823561</v>
      </c>
      <c r="K107" s="135">
        <f t="shared" si="25"/>
        <v>645510351</v>
      </c>
      <c r="L107" s="136">
        <f t="shared" si="12"/>
        <v>0.92478770617281214</v>
      </c>
    </row>
    <row r="108" spans="1:12">
      <c r="A108" s="137"/>
      <c r="B108" s="133" t="s">
        <v>516</v>
      </c>
      <c r="C108" s="134">
        <v>28400000</v>
      </c>
      <c r="D108" s="134"/>
      <c r="E108" s="134">
        <v>100000</v>
      </c>
      <c r="F108" s="134">
        <v>0</v>
      </c>
      <c r="G108" s="134">
        <f t="shared" si="24"/>
        <v>100000</v>
      </c>
      <c r="H108" s="134"/>
      <c r="I108" s="134">
        <v>10078</v>
      </c>
      <c r="J108" s="134">
        <v>0</v>
      </c>
      <c r="K108" s="135">
        <f t="shared" si="25"/>
        <v>10078</v>
      </c>
      <c r="L108" s="136">
        <f t="shared" si="12"/>
        <v>0.10077999999999999</v>
      </c>
    </row>
    <row r="109" spans="1:12">
      <c r="A109" s="137"/>
      <c r="B109" s="133" t="s">
        <v>517</v>
      </c>
      <c r="C109" s="134">
        <v>369029009</v>
      </c>
      <c r="D109" s="134">
        <v>24827846</v>
      </c>
      <c r="E109" s="134">
        <v>194726636</v>
      </c>
      <c r="F109" s="134">
        <v>103646781</v>
      </c>
      <c r="G109" s="134">
        <f t="shared" si="24"/>
        <v>323201263</v>
      </c>
      <c r="H109" s="134">
        <v>24826824</v>
      </c>
      <c r="I109" s="134">
        <v>153650258</v>
      </c>
      <c r="J109" s="134">
        <v>101140158</v>
      </c>
      <c r="K109" s="135">
        <f t="shared" si="25"/>
        <v>279617240</v>
      </c>
      <c r="L109" s="136">
        <f t="shared" si="12"/>
        <v>0.86514897065857077</v>
      </c>
    </row>
    <row r="110" spans="1:12">
      <c r="A110" s="137"/>
      <c r="B110" s="133" t="s">
        <v>518</v>
      </c>
      <c r="C110" s="134">
        <v>195000000</v>
      </c>
      <c r="D110" s="134">
        <v>0</v>
      </c>
      <c r="E110" s="134"/>
      <c r="F110" s="134"/>
      <c r="G110" s="134">
        <f t="shared" si="24"/>
        <v>0</v>
      </c>
      <c r="H110" s="134">
        <v>0</v>
      </c>
      <c r="I110" s="134"/>
      <c r="J110" s="134"/>
      <c r="K110" s="135">
        <f t="shared" si="25"/>
        <v>0</v>
      </c>
      <c r="L110" s="136">
        <v>0</v>
      </c>
    </row>
    <row r="111" spans="1:12">
      <c r="A111" s="137"/>
      <c r="B111" s="133" t="s">
        <v>519</v>
      </c>
      <c r="C111" s="134">
        <v>205000000</v>
      </c>
      <c r="D111" s="134"/>
      <c r="E111" s="134">
        <v>5000000</v>
      </c>
      <c r="F111" s="134">
        <v>69933752</v>
      </c>
      <c r="G111" s="134">
        <f t="shared" si="24"/>
        <v>74933752</v>
      </c>
      <c r="H111" s="134"/>
      <c r="I111" s="134">
        <v>0</v>
      </c>
      <c r="J111" s="134">
        <v>64012346</v>
      </c>
      <c r="K111" s="135">
        <f t="shared" si="25"/>
        <v>64012346</v>
      </c>
      <c r="L111" s="136">
        <f t="shared" si="12"/>
        <v>0.85425251360695242</v>
      </c>
    </row>
    <row r="112" spans="1:12">
      <c r="A112" s="137"/>
      <c r="B112" s="133" t="s">
        <v>520</v>
      </c>
      <c r="C112" s="134">
        <v>200000</v>
      </c>
      <c r="D112" s="134"/>
      <c r="E112" s="134">
        <v>200000</v>
      </c>
      <c r="F112" s="134"/>
      <c r="G112" s="134">
        <f t="shared" si="24"/>
        <v>200000</v>
      </c>
      <c r="H112" s="134"/>
      <c r="I112" s="134">
        <v>0</v>
      </c>
      <c r="J112" s="134"/>
      <c r="K112" s="135">
        <f t="shared" si="25"/>
        <v>0</v>
      </c>
      <c r="L112" s="136">
        <f t="shared" si="12"/>
        <v>0</v>
      </c>
    </row>
    <row r="113" spans="1:12">
      <c r="A113" s="137"/>
      <c r="B113" s="133" t="s">
        <v>521</v>
      </c>
      <c r="C113" s="134">
        <v>74000000</v>
      </c>
      <c r="D113" s="134"/>
      <c r="E113" s="134">
        <v>74000000</v>
      </c>
      <c r="F113" s="134"/>
      <c r="G113" s="134">
        <f t="shared" si="24"/>
        <v>74000000</v>
      </c>
      <c r="H113" s="134"/>
      <c r="I113" s="134">
        <v>73887607</v>
      </c>
      <c r="J113" s="134"/>
      <c r="K113" s="135">
        <f t="shared" si="25"/>
        <v>73887607</v>
      </c>
      <c r="L113" s="136">
        <f t="shared" si="12"/>
        <v>0.99848117567567563</v>
      </c>
    </row>
    <row r="114" spans="1:12">
      <c r="A114" s="137"/>
      <c r="B114" s="133" t="s">
        <v>522</v>
      </c>
      <c r="C114" s="134">
        <v>312813251</v>
      </c>
      <c r="D114" s="134">
        <v>96846064</v>
      </c>
      <c r="E114" s="134">
        <v>210842696</v>
      </c>
      <c r="F114" s="134">
        <v>25001805</v>
      </c>
      <c r="G114" s="134">
        <f t="shared" si="24"/>
        <v>332690565</v>
      </c>
      <c r="H114" s="134">
        <v>42214617</v>
      </c>
      <c r="I114" s="134">
        <v>193802956</v>
      </c>
      <c r="J114" s="134">
        <v>17311271</v>
      </c>
      <c r="K114" s="135">
        <f t="shared" si="25"/>
        <v>253328844</v>
      </c>
      <c r="L114" s="136">
        <f t="shared" si="12"/>
        <v>0.76145484919297302</v>
      </c>
    </row>
    <row r="115" spans="1:12">
      <c r="A115" s="137"/>
      <c r="B115" s="133" t="s">
        <v>523</v>
      </c>
      <c r="C115" s="134">
        <v>56190200</v>
      </c>
      <c r="D115" s="134"/>
      <c r="E115" s="134">
        <v>190200</v>
      </c>
      <c r="F115" s="134">
        <v>47200000</v>
      </c>
      <c r="G115" s="134">
        <f t="shared" si="24"/>
        <v>47390200</v>
      </c>
      <c r="H115" s="134"/>
      <c r="I115" s="134">
        <v>0</v>
      </c>
      <c r="J115" s="134">
        <v>42123714</v>
      </c>
      <c r="K115" s="135">
        <f t="shared" si="25"/>
        <v>42123714</v>
      </c>
      <c r="L115" s="136">
        <f t="shared" si="12"/>
        <v>0.88886972412017673</v>
      </c>
    </row>
    <row r="116" spans="1:12">
      <c r="A116" s="137"/>
      <c r="B116" s="133" t="s">
        <v>524</v>
      </c>
      <c r="C116" s="134">
        <v>559905632</v>
      </c>
      <c r="D116" s="134"/>
      <c r="E116" s="134"/>
      <c r="F116" s="134">
        <v>312005632</v>
      </c>
      <c r="G116" s="134">
        <f t="shared" si="24"/>
        <v>312005632</v>
      </c>
      <c r="H116" s="134"/>
      <c r="I116" s="134"/>
      <c r="J116" s="134">
        <v>311586149</v>
      </c>
      <c r="K116" s="135">
        <f t="shared" si="25"/>
        <v>311586149</v>
      </c>
      <c r="L116" s="136">
        <f t="shared" si="12"/>
        <v>0.99865552747458097</v>
      </c>
    </row>
    <row r="117" spans="1:12">
      <c r="A117" s="137"/>
      <c r="B117" s="133" t="s">
        <v>525</v>
      </c>
      <c r="C117" s="134">
        <v>5089800</v>
      </c>
      <c r="D117" s="134"/>
      <c r="E117" s="134">
        <v>5447060</v>
      </c>
      <c r="F117" s="134">
        <v>1700000</v>
      </c>
      <c r="G117" s="134">
        <f t="shared" si="24"/>
        <v>7147060</v>
      </c>
      <c r="H117" s="134"/>
      <c r="I117" s="134">
        <v>4485142</v>
      </c>
      <c r="J117" s="134">
        <v>1489706</v>
      </c>
      <c r="K117" s="135">
        <f t="shared" si="25"/>
        <v>5974848</v>
      </c>
      <c r="L117" s="136">
        <f t="shared" si="12"/>
        <v>0.83598682535196289</v>
      </c>
    </row>
    <row r="118" spans="1:12">
      <c r="A118" s="148"/>
      <c r="B118" s="133" t="s">
        <v>526</v>
      </c>
      <c r="C118" s="134">
        <v>239345700.36000001</v>
      </c>
      <c r="D118" s="134">
        <v>28028666.359999999</v>
      </c>
      <c r="E118" s="134">
        <v>11533766</v>
      </c>
      <c r="F118" s="134">
        <v>102705656</v>
      </c>
      <c r="G118" s="134">
        <f t="shared" si="24"/>
        <v>142268088.36000001</v>
      </c>
      <c r="H118" s="134">
        <v>520207</v>
      </c>
      <c r="I118" s="134">
        <v>2962907</v>
      </c>
      <c r="J118" s="134">
        <v>94239340</v>
      </c>
      <c r="K118" s="135">
        <f t="shared" si="25"/>
        <v>97722454</v>
      </c>
      <c r="L118" s="136">
        <f t="shared" si="12"/>
        <v>0.68688948538283423</v>
      </c>
    </row>
    <row r="119" spans="1:12">
      <c r="A119" s="148"/>
      <c r="B119" s="133" t="s">
        <v>527</v>
      </c>
      <c r="C119" s="134">
        <v>126770262.60000001</v>
      </c>
      <c r="D119" s="134">
        <v>146452490.36920002</v>
      </c>
      <c r="E119" s="134">
        <v>39414612.200000003</v>
      </c>
      <c r="F119" s="134">
        <v>19292791</v>
      </c>
      <c r="G119" s="134">
        <f t="shared" si="24"/>
        <v>205159893.56920004</v>
      </c>
      <c r="H119" s="134">
        <v>43029276</v>
      </c>
      <c r="I119" s="134">
        <v>29951935</v>
      </c>
      <c r="J119" s="134">
        <v>8919149</v>
      </c>
      <c r="K119" s="135">
        <f t="shared" si="25"/>
        <v>81900360</v>
      </c>
      <c r="L119" s="136">
        <f t="shared" si="12"/>
        <v>0.39920258572553396</v>
      </c>
    </row>
    <row r="120" spans="1:12">
      <c r="A120" s="149"/>
      <c r="B120" s="133" t="s">
        <v>528</v>
      </c>
      <c r="C120" s="134">
        <v>250825532</v>
      </c>
      <c r="D120" s="134"/>
      <c r="E120" s="134">
        <v>825532</v>
      </c>
      <c r="F120" s="134">
        <v>27321</v>
      </c>
      <c r="G120" s="134">
        <f t="shared" si="24"/>
        <v>852853</v>
      </c>
      <c r="H120" s="134"/>
      <c r="I120" s="134">
        <v>16408</v>
      </c>
      <c r="J120" s="134">
        <v>0</v>
      </c>
      <c r="K120" s="135">
        <f t="shared" si="25"/>
        <v>16408</v>
      </c>
      <c r="L120" s="136">
        <f t="shared" si="12"/>
        <v>1.9238954427081807E-2</v>
      </c>
    </row>
    <row r="121" spans="1:12">
      <c r="A121" s="150" t="s">
        <v>529</v>
      </c>
      <c r="B121" s="151"/>
      <c r="C121" s="152">
        <f>SUM(C105:C120)</f>
        <v>3217502742.4349999</v>
      </c>
      <c r="D121" s="152">
        <f t="shared" ref="D121:F121" si="26">SUM(D105:D120)</f>
        <v>303434304.6142</v>
      </c>
      <c r="E121" s="152">
        <f t="shared" si="26"/>
        <v>1322649766.2</v>
      </c>
      <c r="F121" s="152">
        <f t="shared" si="26"/>
        <v>703175352</v>
      </c>
      <c r="G121" s="153">
        <f>SUM(G105:G120)</f>
        <v>2329259422.8141999</v>
      </c>
      <c r="H121" s="152">
        <f t="shared" ref="H121:K121" si="27">SUM(H105:H120)</f>
        <v>115102475</v>
      </c>
      <c r="I121" s="154">
        <f t="shared" si="27"/>
        <v>1162228285</v>
      </c>
      <c r="J121" s="152">
        <f t="shared" si="27"/>
        <v>660998788</v>
      </c>
      <c r="K121" s="155">
        <f t="shared" si="27"/>
        <v>1938329548</v>
      </c>
      <c r="L121" s="156">
        <f t="shared" si="12"/>
        <v>0.83216559264065126</v>
      </c>
    </row>
    <row r="122" spans="1:12">
      <c r="A122" s="157" t="s">
        <v>530</v>
      </c>
      <c r="B122" s="158"/>
      <c r="C122" s="37">
        <f t="shared" ref="C122:K122" si="28">SUM(C121,C104,C92,C77,C73,C69,C32)</f>
        <v>66107799043.592392</v>
      </c>
      <c r="D122" s="37">
        <f t="shared" si="28"/>
        <v>6332051393.9756002</v>
      </c>
      <c r="E122" s="37">
        <f t="shared" si="28"/>
        <v>58240971270.539001</v>
      </c>
      <c r="F122" s="37">
        <f t="shared" si="28"/>
        <v>14096290243</v>
      </c>
      <c r="G122" s="37">
        <f>SUM(G121,G104,G92,G77,G73,G69,G32)</f>
        <v>78669312907.514587</v>
      </c>
      <c r="H122" s="37">
        <f>SUM(H121,H104,H92,H77,H73,H69,H32)</f>
        <v>4040352666</v>
      </c>
      <c r="I122" s="37">
        <f t="shared" si="28"/>
        <v>44360499949</v>
      </c>
      <c r="J122" s="37">
        <f t="shared" si="28"/>
        <v>13177457742</v>
      </c>
      <c r="K122" s="37">
        <f t="shared" si="28"/>
        <v>61578310357</v>
      </c>
      <c r="L122" s="38">
        <f t="shared" si="12"/>
        <v>0.78274880104002997</v>
      </c>
    </row>
    <row r="123" spans="1:12">
      <c r="A123" s="159" t="s">
        <v>531</v>
      </c>
      <c r="B123" s="133" t="s">
        <v>532</v>
      </c>
      <c r="C123" s="134">
        <v>21100000</v>
      </c>
      <c r="D123" s="134"/>
      <c r="E123" s="134">
        <v>14701188</v>
      </c>
      <c r="F123" s="134"/>
      <c r="G123" s="134">
        <f t="shared" ref="G123:G144" si="29">+D123+E123+F123</f>
        <v>14701188</v>
      </c>
      <c r="H123" s="134"/>
      <c r="I123" s="134">
        <v>14347767</v>
      </c>
      <c r="J123" s="134"/>
      <c r="K123" s="135">
        <f t="shared" ref="K123:K144" si="30">+H123+I123+J123</f>
        <v>14347767</v>
      </c>
      <c r="L123" s="136">
        <f t="shared" si="12"/>
        <v>0.97595969795094106</v>
      </c>
    </row>
    <row r="124" spans="1:12">
      <c r="A124" s="148"/>
      <c r="B124" s="133" t="s">
        <v>533</v>
      </c>
      <c r="C124" s="134">
        <v>1827135272</v>
      </c>
      <c r="D124" s="134">
        <v>2080394663</v>
      </c>
      <c r="E124" s="134">
        <v>20604617</v>
      </c>
      <c r="F124" s="134"/>
      <c r="G124" s="134">
        <f t="shared" si="29"/>
        <v>2100999280</v>
      </c>
      <c r="H124" s="134">
        <v>143988960</v>
      </c>
      <c r="I124" s="134">
        <v>14616883</v>
      </c>
      <c r="J124" s="134"/>
      <c r="K124" s="135">
        <f t="shared" si="30"/>
        <v>158605843</v>
      </c>
      <c r="L124" s="136">
        <f t="shared" si="12"/>
        <v>7.549066984925383E-2</v>
      </c>
    </row>
    <row r="125" spans="1:12">
      <c r="A125" s="148"/>
      <c r="B125" s="133" t="s">
        <v>534</v>
      </c>
      <c r="C125" s="134">
        <v>91130181</v>
      </c>
      <c r="D125" s="134">
        <v>71000000</v>
      </c>
      <c r="E125" s="134">
        <v>45258521</v>
      </c>
      <c r="F125" s="134"/>
      <c r="G125" s="134">
        <f t="shared" si="29"/>
        <v>116258521</v>
      </c>
      <c r="H125" s="134">
        <v>5500000</v>
      </c>
      <c r="I125" s="134">
        <v>16628340</v>
      </c>
      <c r="J125" s="134"/>
      <c r="K125" s="135">
        <f t="shared" si="30"/>
        <v>22128340</v>
      </c>
      <c r="L125" s="136">
        <f t="shared" si="12"/>
        <v>0.19033736030411053</v>
      </c>
    </row>
    <row r="126" spans="1:12">
      <c r="A126" s="148"/>
      <c r="B126" s="133" t="s">
        <v>535</v>
      </c>
      <c r="C126" s="134">
        <v>231830000</v>
      </c>
      <c r="D126" s="134">
        <v>351830000</v>
      </c>
      <c r="E126" s="134"/>
      <c r="F126" s="134"/>
      <c r="G126" s="134">
        <f t="shared" si="29"/>
        <v>351830000</v>
      </c>
      <c r="H126" s="134">
        <v>344609819</v>
      </c>
      <c r="I126" s="134"/>
      <c r="J126" s="134"/>
      <c r="K126" s="135">
        <f t="shared" si="30"/>
        <v>344609819</v>
      </c>
      <c r="L126" s="136">
        <f t="shared" si="12"/>
        <v>0.97947821106784527</v>
      </c>
    </row>
    <row r="127" spans="1:12">
      <c r="A127" s="148"/>
      <c r="B127" s="133" t="s">
        <v>536</v>
      </c>
      <c r="C127" s="134">
        <v>7541007806.0223999</v>
      </c>
      <c r="D127" s="134">
        <v>7790078780.8873987</v>
      </c>
      <c r="E127" s="134">
        <v>397420147</v>
      </c>
      <c r="F127" s="134">
        <v>21826019</v>
      </c>
      <c r="G127" s="134">
        <f t="shared" si="29"/>
        <v>8209324946.8873987</v>
      </c>
      <c r="H127" s="134">
        <v>3216461601</v>
      </c>
      <c r="I127" s="134">
        <v>318645489</v>
      </c>
      <c r="J127" s="134">
        <v>21246279</v>
      </c>
      <c r="K127" s="135">
        <f t="shared" si="30"/>
        <v>3556353369</v>
      </c>
      <c r="L127" s="136">
        <f t="shared" si="12"/>
        <v>0.43320899002157381</v>
      </c>
    </row>
    <row r="128" spans="1:12">
      <c r="A128" s="148"/>
      <c r="B128" s="133" t="s">
        <v>537</v>
      </c>
      <c r="C128" s="134">
        <v>75355000</v>
      </c>
      <c r="D128" s="134"/>
      <c r="E128" s="134">
        <v>92135961</v>
      </c>
      <c r="F128" s="134">
        <v>5385305</v>
      </c>
      <c r="G128" s="134">
        <f t="shared" si="29"/>
        <v>97521266</v>
      </c>
      <c r="H128" s="134"/>
      <c r="I128" s="134">
        <v>62903518</v>
      </c>
      <c r="J128" s="134">
        <v>3450000</v>
      </c>
      <c r="K128" s="135">
        <f t="shared" si="30"/>
        <v>66353518</v>
      </c>
      <c r="L128" s="136">
        <f t="shared" si="12"/>
        <v>0.68040049849229811</v>
      </c>
    </row>
    <row r="129" spans="1:12">
      <c r="A129" s="148"/>
      <c r="B129" s="133" t="s">
        <v>538</v>
      </c>
      <c r="C129" s="134">
        <v>17900029.403999999</v>
      </c>
      <c r="D129" s="134">
        <v>48000000</v>
      </c>
      <c r="E129" s="134">
        <v>11275610.403999999</v>
      </c>
      <c r="F129" s="134"/>
      <c r="G129" s="134">
        <f t="shared" si="29"/>
        <v>59275610.403999999</v>
      </c>
      <c r="H129" s="134">
        <v>48000000</v>
      </c>
      <c r="I129" s="134">
        <v>6620000</v>
      </c>
      <c r="J129" s="134"/>
      <c r="K129" s="135">
        <f t="shared" si="30"/>
        <v>54620000</v>
      </c>
      <c r="L129" s="136">
        <f t="shared" si="12"/>
        <v>0.92145824611051441</v>
      </c>
    </row>
    <row r="130" spans="1:12">
      <c r="A130" s="148"/>
      <c r="B130" s="133" t="s">
        <v>539</v>
      </c>
      <c r="C130" s="134">
        <v>0</v>
      </c>
      <c r="D130" s="134">
        <v>11160873</v>
      </c>
      <c r="E130" s="134"/>
      <c r="F130" s="134"/>
      <c r="G130" s="134">
        <f t="shared" si="29"/>
        <v>11160873</v>
      </c>
      <c r="H130" s="134">
        <v>0</v>
      </c>
      <c r="I130" s="134"/>
      <c r="J130" s="134"/>
      <c r="K130" s="135">
        <f t="shared" si="30"/>
        <v>0</v>
      </c>
      <c r="L130" s="136">
        <v>0</v>
      </c>
    </row>
    <row r="131" spans="1:12">
      <c r="A131" s="148"/>
      <c r="B131" s="133" t="s">
        <v>540</v>
      </c>
      <c r="C131" s="134">
        <v>0</v>
      </c>
      <c r="D131" s="134"/>
      <c r="E131" s="134">
        <v>3090000</v>
      </c>
      <c r="F131" s="134"/>
      <c r="G131" s="134">
        <f t="shared" si="29"/>
        <v>3090000</v>
      </c>
      <c r="H131" s="134"/>
      <c r="I131" s="134">
        <v>3040000</v>
      </c>
      <c r="J131" s="134"/>
      <c r="K131" s="135">
        <f t="shared" si="30"/>
        <v>3040000</v>
      </c>
      <c r="L131" s="136">
        <f t="shared" si="12"/>
        <v>0.98381877022653719</v>
      </c>
    </row>
    <row r="132" spans="1:12">
      <c r="A132" s="148"/>
      <c r="B132" s="133" t="s">
        <v>541</v>
      </c>
      <c r="C132" s="134">
        <v>0</v>
      </c>
      <c r="D132" s="134">
        <v>785436</v>
      </c>
      <c r="E132" s="134"/>
      <c r="F132" s="134"/>
      <c r="G132" s="134">
        <f t="shared" si="29"/>
        <v>785436</v>
      </c>
      <c r="H132" s="134">
        <v>785436</v>
      </c>
      <c r="I132" s="134"/>
      <c r="J132" s="134"/>
      <c r="K132" s="135">
        <f t="shared" si="30"/>
        <v>785436</v>
      </c>
      <c r="L132" s="136">
        <f t="shared" si="12"/>
        <v>1</v>
      </c>
    </row>
    <row r="133" spans="1:12">
      <c r="A133" s="148"/>
      <c r="B133" s="133" t="s">
        <v>542</v>
      </c>
      <c r="C133" s="134">
        <v>0</v>
      </c>
      <c r="D133" s="134"/>
      <c r="E133" s="134">
        <v>11917620</v>
      </c>
      <c r="F133" s="134"/>
      <c r="G133" s="134">
        <f t="shared" si="29"/>
        <v>11917620</v>
      </c>
      <c r="H133" s="134"/>
      <c r="I133" s="134">
        <v>11916740</v>
      </c>
      <c r="J133" s="134"/>
      <c r="K133" s="135">
        <f t="shared" si="30"/>
        <v>11916740</v>
      </c>
      <c r="L133" s="136">
        <f t="shared" si="12"/>
        <v>0.99992615975337362</v>
      </c>
    </row>
    <row r="134" spans="1:12">
      <c r="A134" s="148"/>
      <c r="B134" s="133" t="s">
        <v>543</v>
      </c>
      <c r="C134" s="134">
        <v>1610089</v>
      </c>
      <c r="D134" s="134">
        <v>8640000</v>
      </c>
      <c r="E134" s="134">
        <v>1670569</v>
      </c>
      <c r="F134" s="134"/>
      <c r="G134" s="134">
        <f t="shared" si="29"/>
        <v>10310569</v>
      </c>
      <c r="H134" s="134">
        <v>8640000</v>
      </c>
      <c r="I134" s="134">
        <v>60480</v>
      </c>
      <c r="J134" s="134"/>
      <c r="K134" s="135">
        <f t="shared" si="30"/>
        <v>8700480</v>
      </c>
      <c r="L134" s="136">
        <f t="shared" si="12"/>
        <v>0.84384091702407504</v>
      </c>
    </row>
    <row r="135" spans="1:12">
      <c r="A135" s="148"/>
      <c r="B135" s="133" t="s">
        <v>544</v>
      </c>
      <c r="C135" s="134">
        <v>4843498.6087999996</v>
      </c>
      <c r="D135" s="134">
        <v>1450063</v>
      </c>
      <c r="E135" s="134">
        <v>115564897.83379999</v>
      </c>
      <c r="F135" s="134">
        <v>70000</v>
      </c>
      <c r="G135" s="134">
        <f t="shared" si="29"/>
        <v>117084960.83379999</v>
      </c>
      <c r="H135" s="134">
        <v>1350022</v>
      </c>
      <c r="I135" s="134">
        <v>14620160</v>
      </c>
      <c r="J135" s="134">
        <v>68500</v>
      </c>
      <c r="K135" s="135">
        <f t="shared" si="30"/>
        <v>16038682</v>
      </c>
      <c r="L135" s="136">
        <f t="shared" si="12"/>
        <v>0.13698328022474743</v>
      </c>
    </row>
    <row r="136" spans="1:12">
      <c r="A136" s="148"/>
      <c r="B136" s="133" t="s">
        <v>545</v>
      </c>
      <c r="C136" s="134">
        <v>1099511444.9826</v>
      </c>
      <c r="D136" s="134">
        <v>115856712</v>
      </c>
      <c r="E136" s="134">
        <v>793497630.01099992</v>
      </c>
      <c r="F136" s="134">
        <v>75902618</v>
      </c>
      <c r="G136" s="134">
        <f t="shared" si="29"/>
        <v>985256960.01099992</v>
      </c>
      <c r="H136" s="134">
        <v>88479545</v>
      </c>
      <c r="I136" s="134">
        <v>276446151</v>
      </c>
      <c r="J136" s="134">
        <v>63883841</v>
      </c>
      <c r="K136" s="135">
        <f t="shared" si="30"/>
        <v>428809537</v>
      </c>
      <c r="L136" s="136">
        <f t="shared" si="12"/>
        <v>0.43522609268876672</v>
      </c>
    </row>
    <row r="137" spans="1:12">
      <c r="A137" s="148"/>
      <c r="B137" s="133" t="s">
        <v>546</v>
      </c>
      <c r="C137" s="134">
        <v>773974365.39999998</v>
      </c>
      <c r="D137" s="134">
        <v>603844771</v>
      </c>
      <c r="E137" s="134">
        <v>282719822.685</v>
      </c>
      <c r="F137" s="134">
        <v>4844253</v>
      </c>
      <c r="G137" s="134">
        <f t="shared" si="29"/>
        <v>891408846.68499994</v>
      </c>
      <c r="H137" s="134">
        <v>156941372</v>
      </c>
      <c r="I137" s="134">
        <v>92838237</v>
      </c>
      <c r="J137" s="134">
        <v>4660022</v>
      </c>
      <c r="K137" s="135">
        <f t="shared" si="30"/>
        <v>254439631</v>
      </c>
      <c r="L137" s="136">
        <f t="shared" si="12"/>
        <v>0.28543538909919769</v>
      </c>
    </row>
    <row r="138" spans="1:12">
      <c r="A138" s="148"/>
      <c r="B138" s="133" t="s">
        <v>547</v>
      </c>
      <c r="C138" s="134">
        <v>1221266</v>
      </c>
      <c r="D138" s="134">
        <v>5546938</v>
      </c>
      <c r="E138" s="134"/>
      <c r="F138" s="134"/>
      <c r="G138" s="134">
        <f t="shared" si="29"/>
        <v>5546938</v>
      </c>
      <c r="H138" s="134">
        <v>4760048</v>
      </c>
      <c r="I138" s="134"/>
      <c r="J138" s="134"/>
      <c r="K138" s="135">
        <f t="shared" si="30"/>
        <v>4760048</v>
      </c>
      <c r="L138" s="136">
        <f t="shared" ref="L138:L146" si="31">+K138/G138</f>
        <v>0.85813975205780202</v>
      </c>
    </row>
    <row r="139" spans="1:12">
      <c r="A139" s="148"/>
      <c r="B139" s="133" t="s">
        <v>548</v>
      </c>
      <c r="C139" s="134">
        <v>140325643</v>
      </c>
      <c r="D139" s="134">
        <v>33374155</v>
      </c>
      <c r="E139" s="134">
        <v>11809901</v>
      </c>
      <c r="F139" s="134">
        <v>132926053</v>
      </c>
      <c r="G139" s="134">
        <f t="shared" si="29"/>
        <v>178110109</v>
      </c>
      <c r="H139" s="134">
        <v>33174491</v>
      </c>
      <c r="I139" s="134">
        <v>11644535</v>
      </c>
      <c r="J139" s="134">
        <v>132597124</v>
      </c>
      <c r="K139" s="135">
        <f t="shared" si="30"/>
        <v>177416150</v>
      </c>
      <c r="L139" s="136">
        <f t="shared" si="31"/>
        <v>0.99610376410470891</v>
      </c>
    </row>
    <row r="140" spans="1:12">
      <c r="A140" s="148"/>
      <c r="B140" s="133" t="s">
        <v>549</v>
      </c>
      <c r="C140" s="134">
        <v>308613</v>
      </c>
      <c r="D140" s="134"/>
      <c r="E140" s="134">
        <v>1784051</v>
      </c>
      <c r="F140" s="134"/>
      <c r="G140" s="134">
        <f t="shared" si="29"/>
        <v>1784051</v>
      </c>
      <c r="H140" s="134"/>
      <c r="I140" s="134">
        <v>1722328</v>
      </c>
      <c r="J140" s="134"/>
      <c r="K140" s="135">
        <f t="shared" si="30"/>
        <v>1722328</v>
      </c>
      <c r="L140" s="136">
        <f t="shared" si="31"/>
        <v>0.96540289487239994</v>
      </c>
    </row>
    <row r="141" spans="1:12">
      <c r="A141" s="148"/>
      <c r="B141" s="133" t="s">
        <v>550</v>
      </c>
      <c r="C141" s="134">
        <v>0</v>
      </c>
      <c r="D141" s="134"/>
      <c r="E141" s="134">
        <v>160000</v>
      </c>
      <c r="F141" s="134"/>
      <c r="G141" s="134">
        <f t="shared" si="29"/>
        <v>160000</v>
      </c>
      <c r="H141" s="134"/>
      <c r="I141" s="134">
        <v>158659</v>
      </c>
      <c r="J141" s="134"/>
      <c r="K141" s="135">
        <f t="shared" si="30"/>
        <v>158659</v>
      </c>
      <c r="L141" s="136">
        <f t="shared" si="31"/>
        <v>0.99161874999999999</v>
      </c>
    </row>
    <row r="142" spans="1:12">
      <c r="A142" s="148"/>
      <c r="B142" s="133" t="s">
        <v>551</v>
      </c>
      <c r="C142" s="134">
        <v>39756274</v>
      </c>
      <c r="D142" s="134"/>
      <c r="E142" s="134"/>
      <c r="F142" s="134">
        <v>51256274</v>
      </c>
      <c r="G142" s="134">
        <f t="shared" si="29"/>
        <v>51256274</v>
      </c>
      <c r="H142" s="134"/>
      <c r="I142" s="134"/>
      <c r="J142" s="134">
        <v>51006274</v>
      </c>
      <c r="K142" s="135">
        <f t="shared" si="30"/>
        <v>51006274</v>
      </c>
      <c r="L142" s="136">
        <f t="shared" si="31"/>
        <v>0.99512254831476821</v>
      </c>
    </row>
    <row r="143" spans="1:12">
      <c r="A143" s="148"/>
      <c r="B143" s="133" t="s">
        <v>552</v>
      </c>
      <c r="C143" s="134">
        <v>0</v>
      </c>
      <c r="D143" s="134"/>
      <c r="E143" s="134">
        <v>158000</v>
      </c>
      <c r="F143" s="134"/>
      <c r="G143" s="134">
        <f t="shared" si="29"/>
        <v>158000</v>
      </c>
      <c r="H143" s="134"/>
      <c r="I143" s="134">
        <v>158000</v>
      </c>
      <c r="J143" s="134"/>
      <c r="K143" s="135">
        <f t="shared" si="30"/>
        <v>158000</v>
      </c>
      <c r="L143" s="136">
        <f t="shared" si="31"/>
        <v>1</v>
      </c>
    </row>
    <row r="144" spans="1:12">
      <c r="A144" s="149"/>
      <c r="B144" s="133" t="s">
        <v>553</v>
      </c>
      <c r="C144" s="134">
        <v>36858618</v>
      </c>
      <c r="D144" s="134">
        <v>22335300</v>
      </c>
      <c r="E144" s="134">
        <v>28273101.75</v>
      </c>
      <c r="F144" s="134">
        <v>1400000</v>
      </c>
      <c r="G144" s="134">
        <f t="shared" si="29"/>
        <v>52008401.75</v>
      </c>
      <c r="H144" s="134">
        <v>2315300</v>
      </c>
      <c r="I144" s="134">
        <v>12944474</v>
      </c>
      <c r="J144" s="134">
        <v>201310</v>
      </c>
      <c r="K144" s="135">
        <f t="shared" si="30"/>
        <v>15461084</v>
      </c>
      <c r="L144" s="160">
        <f t="shared" si="31"/>
        <v>0.29728050622128566</v>
      </c>
    </row>
    <row r="145" spans="1:12">
      <c r="A145" s="157" t="s">
        <v>554</v>
      </c>
      <c r="B145" s="161"/>
      <c r="C145" s="37">
        <f t="shared" ref="C145:K145" si="32">SUM(C123:C144)</f>
        <v>11903868100.417799</v>
      </c>
      <c r="D145" s="37">
        <f t="shared" si="32"/>
        <v>11144297691.887398</v>
      </c>
      <c r="E145" s="37">
        <f t="shared" si="32"/>
        <v>1832041637.6837997</v>
      </c>
      <c r="F145" s="37">
        <f t="shared" si="32"/>
        <v>293610522</v>
      </c>
      <c r="G145" s="37">
        <f t="shared" si="32"/>
        <v>13269949851.571196</v>
      </c>
      <c r="H145" s="37">
        <f t="shared" si="32"/>
        <v>4055006594</v>
      </c>
      <c r="I145" s="37">
        <f t="shared" si="32"/>
        <v>859311761</v>
      </c>
      <c r="J145" s="37">
        <f t="shared" si="32"/>
        <v>277113350</v>
      </c>
      <c r="K145" s="37">
        <f t="shared" si="32"/>
        <v>5191431705</v>
      </c>
      <c r="L145" s="38">
        <f t="shared" si="31"/>
        <v>0.39121713066499053</v>
      </c>
    </row>
    <row r="146" spans="1:12">
      <c r="A146" s="157" t="s">
        <v>10</v>
      </c>
      <c r="B146" s="162"/>
      <c r="C146" s="37">
        <f t="shared" ref="C146:K146" si="33">SUM(C145,C122)</f>
        <v>78011667144.010193</v>
      </c>
      <c r="D146" s="37">
        <f t="shared" si="33"/>
        <v>17476349085.862999</v>
      </c>
      <c r="E146" s="37">
        <f t="shared" si="33"/>
        <v>60073012908.222801</v>
      </c>
      <c r="F146" s="37">
        <f t="shared" si="33"/>
        <v>14389900765</v>
      </c>
      <c r="G146" s="37">
        <f t="shared" si="33"/>
        <v>91939262759.085785</v>
      </c>
      <c r="H146" s="37">
        <f t="shared" si="33"/>
        <v>8095359260</v>
      </c>
      <c r="I146" s="37">
        <f t="shared" si="33"/>
        <v>45219811710</v>
      </c>
      <c r="J146" s="37">
        <f t="shared" si="33"/>
        <v>13454571092</v>
      </c>
      <c r="K146" s="37">
        <f t="shared" si="33"/>
        <v>66769742062</v>
      </c>
      <c r="L146" s="38">
        <f t="shared" si="31"/>
        <v>0.72623751875149289</v>
      </c>
    </row>
    <row r="147" spans="1:12" s="163" customFormat="1">
      <c r="C147"/>
      <c r="D147"/>
      <c r="E147"/>
      <c r="F147"/>
      <c r="G147"/>
      <c r="H147"/>
      <c r="I147"/>
      <c r="J147"/>
      <c r="K147"/>
      <c r="L147"/>
    </row>
    <row r="148" spans="1:12" s="163" customFormat="1">
      <c r="C148"/>
      <c r="D148"/>
      <c r="E148"/>
      <c r="F148"/>
      <c r="G148"/>
      <c r="H148"/>
      <c r="I148"/>
      <c r="J148"/>
      <c r="K148"/>
      <c r="L148"/>
    </row>
    <row r="149" spans="1:12" s="163" customFormat="1">
      <c r="C149"/>
      <c r="D149"/>
      <c r="E149"/>
      <c r="F149"/>
      <c r="G149"/>
      <c r="H149"/>
      <c r="I149"/>
      <c r="J149"/>
      <c r="K149"/>
      <c r="L149"/>
    </row>
    <row r="150" spans="1:12">
      <c r="G150"/>
      <c r="K150"/>
    </row>
    <row r="151" spans="1:12">
      <c r="G151"/>
      <c r="K151"/>
    </row>
    <row r="152" spans="1:12">
      <c r="G152"/>
      <c r="K152"/>
    </row>
    <row r="153" spans="1:12">
      <c r="G153"/>
      <c r="K153"/>
    </row>
    <row r="154" spans="1:12">
      <c r="G154"/>
      <c r="K154"/>
    </row>
  </sheetData>
  <mergeCells count="14">
    <mergeCell ref="H4:H5"/>
    <mergeCell ref="I4:I5"/>
    <mergeCell ref="J4:J5"/>
    <mergeCell ref="K4:K5"/>
    <mergeCell ref="A1:B2"/>
    <mergeCell ref="A3:B4"/>
    <mergeCell ref="C3:C5"/>
    <mergeCell ref="D3:G3"/>
    <mergeCell ref="H3:K3"/>
    <mergeCell ref="L3:L5"/>
    <mergeCell ref="D4:D5"/>
    <mergeCell ref="E4:E5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Width="2" fitToHeight="0" orientation="landscape" r:id="rId1"/>
  <rowBreaks count="2" manualBreakCount="2">
    <brk id="55" max="11" man="1"/>
    <brk id="104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opLeftCell="A32" workbookViewId="0">
      <selection activeCell="C56" sqref="C56"/>
    </sheetView>
  </sheetViews>
  <sheetFormatPr defaultRowHeight="15"/>
  <cols>
    <col min="1" max="1" width="12.140625" customWidth="1"/>
    <col min="2" max="2" width="76.140625" customWidth="1"/>
    <col min="3" max="6" width="15.7109375" customWidth="1"/>
    <col min="7" max="7" width="15.7109375" style="147" customWidth="1"/>
    <col min="8" max="10" width="15.7109375" customWidth="1"/>
    <col min="11" max="11" width="15.7109375" style="147" customWidth="1"/>
    <col min="12" max="12" width="11.7109375" customWidth="1"/>
  </cols>
  <sheetData>
    <row r="1" spans="1:12" s="129" customFormat="1" ht="15.75">
      <c r="A1" s="126"/>
      <c r="B1" s="126"/>
    </row>
    <row r="2" spans="1:12" s="129" customFormat="1" ht="27.75" customHeight="1">
      <c r="A2" s="126"/>
      <c r="B2" s="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129" customFormat="1" ht="38.25" customHeight="1">
      <c r="B3" s="164"/>
    </row>
    <row r="4" spans="1:12" ht="19.5" customHeight="1">
      <c r="A4" s="165" t="s">
        <v>555</v>
      </c>
      <c r="B4" s="166"/>
      <c r="C4" s="17" t="s">
        <v>1</v>
      </c>
      <c r="D4" s="14" t="s">
        <v>403</v>
      </c>
      <c r="E4" s="15"/>
      <c r="F4" s="15"/>
      <c r="G4" s="16"/>
      <c r="H4" s="14" t="s">
        <v>3</v>
      </c>
      <c r="I4" s="15"/>
      <c r="J4" s="15"/>
      <c r="K4" s="16"/>
      <c r="L4" s="17" t="s">
        <v>4</v>
      </c>
    </row>
    <row r="5" spans="1:12" ht="56.25" customHeight="1">
      <c r="A5" s="167"/>
      <c r="B5" s="168"/>
      <c r="C5" s="28"/>
      <c r="D5" s="169" t="s">
        <v>404</v>
      </c>
      <c r="E5" s="170" t="s">
        <v>405</v>
      </c>
      <c r="F5" s="169" t="s">
        <v>406</v>
      </c>
      <c r="G5" s="171" t="s">
        <v>7</v>
      </c>
      <c r="H5" s="169" t="s">
        <v>404</v>
      </c>
      <c r="I5" s="171" t="s">
        <v>405</v>
      </c>
      <c r="J5" s="169" t="s">
        <v>406</v>
      </c>
      <c r="K5" s="171" t="s">
        <v>7</v>
      </c>
      <c r="L5" s="28"/>
    </row>
    <row r="6" spans="1:12">
      <c r="A6" s="133" t="s">
        <v>14</v>
      </c>
      <c r="B6" s="172" t="s">
        <v>556</v>
      </c>
      <c r="C6" s="173">
        <v>228117974</v>
      </c>
      <c r="D6" s="174"/>
      <c r="E6" s="174">
        <v>228117974</v>
      </c>
      <c r="F6" s="174"/>
      <c r="G6" s="175">
        <f>+D6+E6+F6</f>
        <v>228117974</v>
      </c>
      <c r="H6" s="174"/>
      <c r="I6" s="174">
        <v>216796297</v>
      </c>
      <c r="J6" s="174"/>
      <c r="K6" s="175">
        <f>+H6+I6+J6</f>
        <v>216796297</v>
      </c>
      <c r="L6" s="176">
        <f>+K6/G6</f>
        <v>0.95036920238472744</v>
      </c>
    </row>
    <row r="7" spans="1:12">
      <c r="A7" s="133" t="s">
        <v>20</v>
      </c>
      <c r="B7" s="172" t="s">
        <v>557</v>
      </c>
      <c r="C7" s="173">
        <v>1057071423</v>
      </c>
      <c r="D7" s="174"/>
      <c r="E7" s="174">
        <v>1036855158</v>
      </c>
      <c r="F7" s="174"/>
      <c r="G7" s="175">
        <f t="shared" ref="G7:G36" si="0">+D7+E7+F7</f>
        <v>1036855158</v>
      </c>
      <c r="H7" s="174"/>
      <c r="I7" s="174">
        <v>937222756</v>
      </c>
      <c r="J7" s="174"/>
      <c r="K7" s="175">
        <f t="shared" ref="K7:K36" si="1">+H7+I7+J7</f>
        <v>937222756</v>
      </c>
      <c r="L7" s="176">
        <f t="shared" ref="L7:L38" si="2">+K7/G7</f>
        <v>0.90390904531720528</v>
      </c>
    </row>
    <row r="8" spans="1:12">
      <c r="A8" s="133" t="s">
        <v>558</v>
      </c>
      <c r="B8" s="172" t="s">
        <v>559</v>
      </c>
      <c r="C8" s="173">
        <v>52273534</v>
      </c>
      <c r="D8" s="174"/>
      <c r="E8" s="174">
        <v>53273534</v>
      </c>
      <c r="F8" s="174"/>
      <c r="G8" s="175">
        <f t="shared" si="0"/>
        <v>53273534</v>
      </c>
      <c r="H8" s="174"/>
      <c r="I8" s="174">
        <v>44422207</v>
      </c>
      <c r="J8" s="174"/>
      <c r="K8" s="175">
        <f t="shared" si="1"/>
        <v>44422207</v>
      </c>
      <c r="L8" s="176">
        <f t="shared" si="2"/>
        <v>0.83385132662683881</v>
      </c>
    </row>
    <row r="9" spans="1:12">
      <c r="A9" s="133" t="s">
        <v>26</v>
      </c>
      <c r="B9" s="172" t="s">
        <v>560</v>
      </c>
      <c r="C9" s="173">
        <v>56074098</v>
      </c>
      <c r="D9" s="174"/>
      <c r="E9" s="174">
        <v>58762098</v>
      </c>
      <c r="F9" s="174"/>
      <c r="G9" s="175">
        <f t="shared" si="0"/>
        <v>58762098</v>
      </c>
      <c r="H9" s="174"/>
      <c r="I9" s="174">
        <v>55409210</v>
      </c>
      <c r="J9" s="174"/>
      <c r="K9" s="175">
        <f t="shared" si="1"/>
        <v>55409210</v>
      </c>
      <c r="L9" s="176">
        <f t="shared" si="2"/>
        <v>0.94294131567596517</v>
      </c>
    </row>
    <row r="10" spans="1:12">
      <c r="A10" s="133" t="s">
        <v>60</v>
      </c>
      <c r="B10" s="172" t="s">
        <v>561</v>
      </c>
      <c r="C10" s="173">
        <v>84701500</v>
      </c>
      <c r="D10" s="174"/>
      <c r="E10" s="174">
        <v>73240127</v>
      </c>
      <c r="F10" s="174"/>
      <c r="G10" s="175">
        <f t="shared" si="0"/>
        <v>73240127</v>
      </c>
      <c r="H10" s="174"/>
      <c r="I10" s="174">
        <v>68381759</v>
      </c>
      <c r="J10" s="174"/>
      <c r="K10" s="175">
        <f t="shared" si="1"/>
        <v>68381759</v>
      </c>
      <c r="L10" s="176">
        <f t="shared" si="2"/>
        <v>0.93366521606386621</v>
      </c>
    </row>
    <row r="11" spans="1:12">
      <c r="A11" s="133" t="s">
        <v>68</v>
      </c>
      <c r="B11" s="172" t="s">
        <v>562</v>
      </c>
      <c r="C11" s="173">
        <v>265191743</v>
      </c>
      <c r="D11" s="174"/>
      <c r="E11" s="174">
        <v>267993816</v>
      </c>
      <c r="F11" s="174"/>
      <c r="G11" s="175">
        <f t="shared" si="0"/>
        <v>267993816</v>
      </c>
      <c r="H11" s="174"/>
      <c r="I11" s="174">
        <v>246760959</v>
      </c>
      <c r="J11" s="174"/>
      <c r="K11" s="175">
        <f t="shared" si="1"/>
        <v>246760959</v>
      </c>
      <c r="L11" s="176">
        <f t="shared" si="2"/>
        <v>0.92077109346433572</v>
      </c>
    </row>
    <row r="12" spans="1:12">
      <c r="A12" s="133" t="s">
        <v>563</v>
      </c>
      <c r="B12" s="172" t="s">
        <v>564</v>
      </c>
      <c r="C12" s="173">
        <v>754254202</v>
      </c>
      <c r="D12" s="174"/>
      <c r="E12" s="174">
        <v>722627737</v>
      </c>
      <c r="F12" s="174"/>
      <c r="G12" s="175">
        <f t="shared" si="0"/>
        <v>722627737</v>
      </c>
      <c r="H12" s="174"/>
      <c r="I12" s="174">
        <v>529865341</v>
      </c>
      <c r="J12" s="174"/>
      <c r="K12" s="175">
        <f t="shared" si="1"/>
        <v>529865341</v>
      </c>
      <c r="L12" s="176">
        <f t="shared" si="2"/>
        <v>0.73324799737101709</v>
      </c>
    </row>
    <row r="13" spans="1:12">
      <c r="A13" s="133" t="s">
        <v>565</v>
      </c>
      <c r="B13" s="172" t="s">
        <v>566</v>
      </c>
      <c r="C13" s="173">
        <v>390834320</v>
      </c>
      <c r="D13" s="174"/>
      <c r="E13" s="174">
        <v>390834320</v>
      </c>
      <c r="F13" s="174"/>
      <c r="G13" s="175">
        <f t="shared" si="0"/>
        <v>390834320</v>
      </c>
      <c r="H13" s="174"/>
      <c r="I13" s="174">
        <v>338129386</v>
      </c>
      <c r="J13" s="174"/>
      <c r="K13" s="175">
        <f t="shared" si="1"/>
        <v>338129386</v>
      </c>
      <c r="L13" s="176">
        <f t="shared" si="2"/>
        <v>0.86514763084265478</v>
      </c>
    </row>
    <row r="14" spans="1:12">
      <c r="A14" s="133" t="s">
        <v>79</v>
      </c>
      <c r="B14" s="172" t="s">
        <v>567</v>
      </c>
      <c r="C14" s="173">
        <v>288790509</v>
      </c>
      <c r="D14" s="174"/>
      <c r="E14" s="174">
        <v>155424522</v>
      </c>
      <c r="F14" s="174">
        <v>277999531</v>
      </c>
      <c r="G14" s="175">
        <f t="shared" si="0"/>
        <v>433424053</v>
      </c>
      <c r="H14" s="174"/>
      <c r="I14" s="174">
        <v>78960790</v>
      </c>
      <c r="J14" s="174">
        <v>257832497</v>
      </c>
      <c r="K14" s="175">
        <f t="shared" si="1"/>
        <v>336793287</v>
      </c>
      <c r="L14" s="176">
        <f t="shared" si="2"/>
        <v>0.77705259933970483</v>
      </c>
    </row>
    <row r="15" spans="1:12">
      <c r="A15" s="133" t="s">
        <v>568</v>
      </c>
      <c r="B15" s="172" t="s">
        <v>569</v>
      </c>
      <c r="C15" s="173">
        <v>15651340</v>
      </c>
      <c r="D15" s="174"/>
      <c r="E15" s="174">
        <v>7320000</v>
      </c>
      <c r="F15" s="174">
        <v>7827608</v>
      </c>
      <c r="G15" s="175">
        <f t="shared" si="0"/>
        <v>15147608</v>
      </c>
      <c r="H15" s="174"/>
      <c r="I15" s="174">
        <v>7320000</v>
      </c>
      <c r="J15" s="174">
        <v>5586596</v>
      </c>
      <c r="K15" s="175">
        <f t="shared" si="1"/>
        <v>12906596</v>
      </c>
      <c r="L15" s="176">
        <f t="shared" si="2"/>
        <v>0.85205505714169527</v>
      </c>
    </row>
    <row r="16" spans="1:12">
      <c r="A16" s="133" t="s">
        <v>570</v>
      </c>
      <c r="B16" s="172" t="s">
        <v>571</v>
      </c>
      <c r="C16" s="173">
        <v>245938942</v>
      </c>
      <c r="D16" s="174"/>
      <c r="E16" s="174"/>
      <c r="F16" s="174">
        <v>246208175</v>
      </c>
      <c r="G16" s="175">
        <f t="shared" si="0"/>
        <v>246208175</v>
      </c>
      <c r="H16" s="174"/>
      <c r="I16" s="174"/>
      <c r="J16" s="174">
        <v>218276244</v>
      </c>
      <c r="K16" s="175">
        <f t="shared" si="1"/>
        <v>218276244</v>
      </c>
      <c r="L16" s="176">
        <f t="shared" si="2"/>
        <v>0.88655156962192661</v>
      </c>
    </row>
    <row r="17" spans="1:12">
      <c r="A17" s="133" t="s">
        <v>572</v>
      </c>
      <c r="B17" s="172" t="s">
        <v>573</v>
      </c>
      <c r="C17" s="173">
        <v>482275665</v>
      </c>
      <c r="D17" s="174">
        <v>123649802</v>
      </c>
      <c r="E17" s="174">
        <v>283935048</v>
      </c>
      <c r="F17" s="174">
        <v>143385247</v>
      </c>
      <c r="G17" s="175">
        <f t="shared" si="0"/>
        <v>550970097</v>
      </c>
      <c r="H17" s="174">
        <v>104491854</v>
      </c>
      <c r="I17" s="174">
        <v>217336082</v>
      </c>
      <c r="J17" s="174">
        <v>129529890</v>
      </c>
      <c r="K17" s="175">
        <f t="shared" si="1"/>
        <v>451357826</v>
      </c>
      <c r="L17" s="176">
        <f t="shared" si="2"/>
        <v>0.8192056673449557</v>
      </c>
    </row>
    <row r="18" spans="1:12">
      <c r="A18" s="133" t="s">
        <v>93</v>
      </c>
      <c r="B18" s="172" t="s">
        <v>574</v>
      </c>
      <c r="C18" s="173">
        <v>24688837215.476406</v>
      </c>
      <c r="D18" s="174">
        <v>2092911667.4000001</v>
      </c>
      <c r="E18" s="174">
        <v>22461683284.681595</v>
      </c>
      <c r="F18" s="174">
        <v>10360012695</v>
      </c>
      <c r="G18" s="175">
        <f t="shared" si="0"/>
        <v>34914607647.081596</v>
      </c>
      <c r="H18" s="174">
        <v>1458353779</v>
      </c>
      <c r="I18" s="174">
        <v>13052803320</v>
      </c>
      <c r="J18" s="174">
        <v>9943324060</v>
      </c>
      <c r="K18" s="175">
        <f t="shared" si="1"/>
        <v>24454481159</v>
      </c>
      <c r="L18" s="176">
        <f t="shared" si="2"/>
        <v>0.70040830491887462</v>
      </c>
    </row>
    <row r="19" spans="1:12">
      <c r="A19" s="133" t="s">
        <v>111</v>
      </c>
      <c r="B19" s="172" t="s">
        <v>575</v>
      </c>
      <c r="C19" s="173">
        <v>571249968</v>
      </c>
      <c r="D19" s="174"/>
      <c r="E19" s="174">
        <v>558258415</v>
      </c>
      <c r="F19" s="174">
        <v>30096439</v>
      </c>
      <c r="G19" s="175">
        <f t="shared" si="0"/>
        <v>588354854</v>
      </c>
      <c r="H19" s="174"/>
      <c r="I19" s="174">
        <v>247370421</v>
      </c>
      <c r="J19" s="174">
        <v>28965532</v>
      </c>
      <c r="K19" s="175">
        <f t="shared" si="1"/>
        <v>276335953</v>
      </c>
      <c r="L19" s="176">
        <f t="shared" si="2"/>
        <v>0.46967565767716091</v>
      </c>
    </row>
    <row r="20" spans="1:12">
      <c r="A20" s="133" t="s">
        <v>115</v>
      </c>
      <c r="B20" s="172" t="s">
        <v>576</v>
      </c>
      <c r="C20" s="173">
        <v>3258555575.999999</v>
      </c>
      <c r="D20" s="174">
        <v>92345428.000000015</v>
      </c>
      <c r="E20" s="174">
        <v>3400774917.9687991</v>
      </c>
      <c r="F20" s="174">
        <v>140539420</v>
      </c>
      <c r="G20" s="175">
        <f t="shared" si="0"/>
        <v>3633659765.9687991</v>
      </c>
      <c r="H20" s="174">
        <v>72562886</v>
      </c>
      <c r="I20" s="174">
        <v>3157331586</v>
      </c>
      <c r="J20" s="174">
        <v>122470424</v>
      </c>
      <c r="K20" s="175">
        <f t="shared" si="1"/>
        <v>3352364896</v>
      </c>
      <c r="L20" s="176">
        <f t="shared" si="2"/>
        <v>0.92258634872662582</v>
      </c>
    </row>
    <row r="21" spans="1:12">
      <c r="A21" s="133" t="s">
        <v>577</v>
      </c>
      <c r="B21" s="172" t="s">
        <v>578</v>
      </c>
      <c r="C21" s="175">
        <v>1466593419.3672004</v>
      </c>
      <c r="D21" s="174">
        <v>45171440</v>
      </c>
      <c r="E21" s="174">
        <v>1427802394.3672004</v>
      </c>
      <c r="F21" s="174">
        <v>52698151</v>
      </c>
      <c r="G21" s="175">
        <f t="shared" si="0"/>
        <v>1525671985.3672004</v>
      </c>
      <c r="H21" s="174">
        <v>34985070</v>
      </c>
      <c r="I21" s="174">
        <v>1184431831</v>
      </c>
      <c r="J21" s="174">
        <v>46011497</v>
      </c>
      <c r="K21" s="175">
        <f t="shared" si="1"/>
        <v>1265428398</v>
      </c>
      <c r="L21" s="176">
        <f t="shared" si="2"/>
        <v>0.82942363111913298</v>
      </c>
    </row>
    <row r="22" spans="1:12">
      <c r="A22" s="133" t="s">
        <v>579</v>
      </c>
      <c r="B22" s="172" t="s">
        <v>580</v>
      </c>
      <c r="C22" s="175">
        <v>55267465</v>
      </c>
      <c r="D22" s="174"/>
      <c r="E22" s="174">
        <v>2000000</v>
      </c>
      <c r="F22" s="174">
        <v>55267465</v>
      </c>
      <c r="G22" s="175">
        <f t="shared" si="0"/>
        <v>57267465</v>
      </c>
      <c r="H22" s="174"/>
      <c r="I22" s="174">
        <v>2000000</v>
      </c>
      <c r="J22" s="174">
        <v>34326324</v>
      </c>
      <c r="K22" s="175">
        <f t="shared" si="1"/>
        <v>36326324</v>
      </c>
      <c r="L22" s="176">
        <f t="shared" si="2"/>
        <v>0.6343274318149057</v>
      </c>
    </row>
    <row r="23" spans="1:12">
      <c r="A23" s="133" t="s">
        <v>581</v>
      </c>
      <c r="B23" s="172" t="s">
        <v>582</v>
      </c>
      <c r="C23" s="175">
        <v>1713913008</v>
      </c>
      <c r="D23" s="174">
        <v>68707838</v>
      </c>
      <c r="E23" s="174">
        <v>1641650356</v>
      </c>
      <c r="F23" s="174">
        <v>148356743</v>
      </c>
      <c r="G23" s="175">
        <f t="shared" si="0"/>
        <v>1858714937</v>
      </c>
      <c r="H23" s="174">
        <v>41631340</v>
      </c>
      <c r="I23" s="174">
        <v>1182682616</v>
      </c>
      <c r="J23" s="174">
        <v>140677228</v>
      </c>
      <c r="K23" s="175">
        <f t="shared" si="1"/>
        <v>1364991184</v>
      </c>
      <c r="L23" s="176">
        <f t="shared" si="2"/>
        <v>0.73437360233577331</v>
      </c>
    </row>
    <row r="24" spans="1:12">
      <c r="A24" s="133" t="s">
        <v>583</v>
      </c>
      <c r="B24" s="172" t="s">
        <v>584</v>
      </c>
      <c r="C24" s="175">
        <v>41061317</v>
      </c>
      <c r="D24" s="174"/>
      <c r="E24" s="174">
        <v>2200000</v>
      </c>
      <c r="F24" s="174">
        <v>47961317</v>
      </c>
      <c r="G24" s="175">
        <f t="shared" si="0"/>
        <v>50161317</v>
      </c>
      <c r="H24" s="174"/>
      <c r="I24" s="174">
        <v>2196974</v>
      </c>
      <c r="J24" s="174">
        <v>44557389</v>
      </c>
      <c r="K24" s="175">
        <f t="shared" si="1"/>
        <v>46754363</v>
      </c>
      <c r="L24" s="176">
        <f t="shared" si="2"/>
        <v>0.93208005284231277</v>
      </c>
    </row>
    <row r="25" spans="1:12">
      <c r="A25" s="133" t="s">
        <v>585</v>
      </c>
      <c r="B25" s="172" t="s">
        <v>586</v>
      </c>
      <c r="C25" s="175">
        <v>3895363913</v>
      </c>
      <c r="D25" s="174">
        <v>966270167</v>
      </c>
      <c r="E25" s="174">
        <v>2986700510</v>
      </c>
      <c r="F25" s="174">
        <v>30143620</v>
      </c>
      <c r="G25" s="175">
        <f t="shared" si="0"/>
        <v>3983114297</v>
      </c>
      <c r="H25" s="174">
        <v>962275447</v>
      </c>
      <c r="I25" s="174">
        <v>2846629560</v>
      </c>
      <c r="J25" s="174">
        <v>24539070</v>
      </c>
      <c r="K25" s="175">
        <f t="shared" si="1"/>
        <v>3833444077</v>
      </c>
      <c r="L25" s="176">
        <f t="shared" si="2"/>
        <v>0.96242381994593318</v>
      </c>
    </row>
    <row r="26" spans="1:12">
      <c r="A26" s="177" t="s">
        <v>587</v>
      </c>
      <c r="B26" s="57" t="s">
        <v>588</v>
      </c>
      <c r="C26" s="175">
        <v>2223636412</v>
      </c>
      <c r="D26" s="174">
        <v>413049152</v>
      </c>
      <c r="E26" s="174">
        <v>1002590689</v>
      </c>
      <c r="F26" s="174">
        <v>776800715</v>
      </c>
      <c r="G26" s="175">
        <f t="shared" si="0"/>
        <v>2192440556</v>
      </c>
      <c r="H26" s="174">
        <v>382257783</v>
      </c>
      <c r="I26" s="174">
        <v>791809996</v>
      </c>
      <c r="J26" s="174">
        <v>709141563</v>
      </c>
      <c r="K26" s="175">
        <f t="shared" si="1"/>
        <v>1883209342</v>
      </c>
      <c r="L26" s="176">
        <f t="shared" si="2"/>
        <v>0.85895571346108601</v>
      </c>
    </row>
    <row r="27" spans="1:12">
      <c r="A27" s="177" t="s">
        <v>589</v>
      </c>
      <c r="B27" s="57" t="s">
        <v>590</v>
      </c>
      <c r="C27" s="175">
        <v>436795373</v>
      </c>
      <c r="D27" s="174">
        <v>163900000</v>
      </c>
      <c r="E27" s="174">
        <v>107549657</v>
      </c>
      <c r="F27" s="174">
        <v>140013012</v>
      </c>
      <c r="G27" s="175">
        <f t="shared" si="0"/>
        <v>411462669</v>
      </c>
      <c r="H27" s="174">
        <v>0</v>
      </c>
      <c r="I27" s="174">
        <v>54498745</v>
      </c>
      <c r="J27" s="174">
        <v>122265192</v>
      </c>
      <c r="K27" s="175">
        <f t="shared" si="1"/>
        <v>176763937</v>
      </c>
      <c r="L27" s="176">
        <f t="shared" si="2"/>
        <v>0.42959896563544625</v>
      </c>
    </row>
    <row r="28" spans="1:12">
      <c r="A28" s="177" t="s">
        <v>591</v>
      </c>
      <c r="B28" s="57" t="s">
        <v>592</v>
      </c>
      <c r="C28" s="175">
        <v>10985602114</v>
      </c>
      <c r="D28" s="174">
        <v>526144953.59319997</v>
      </c>
      <c r="E28" s="174">
        <v>10345752998.736</v>
      </c>
      <c r="F28" s="174">
        <v>565792313</v>
      </c>
      <c r="G28" s="175">
        <f t="shared" si="0"/>
        <v>11437690265.329201</v>
      </c>
      <c r="H28" s="174">
        <v>490749487</v>
      </c>
      <c r="I28" s="174">
        <v>9496372425</v>
      </c>
      <c r="J28" s="174">
        <v>531432474</v>
      </c>
      <c r="K28" s="175">
        <f t="shared" si="1"/>
        <v>10518554386</v>
      </c>
      <c r="L28" s="176">
        <f t="shared" si="2"/>
        <v>0.91963972987488951</v>
      </c>
    </row>
    <row r="29" spans="1:12">
      <c r="A29" s="177" t="s">
        <v>593</v>
      </c>
      <c r="B29" s="57" t="s">
        <v>594</v>
      </c>
      <c r="C29" s="175">
        <v>9605365771.8060017</v>
      </c>
      <c r="D29" s="174">
        <v>2468021018</v>
      </c>
      <c r="E29" s="174">
        <v>7427239153.8059998</v>
      </c>
      <c r="F29" s="174">
        <v>343024530</v>
      </c>
      <c r="G29" s="175">
        <f t="shared" si="0"/>
        <v>10238284701.806</v>
      </c>
      <c r="H29" s="174">
        <v>157623029</v>
      </c>
      <c r="I29" s="174">
        <v>5788354692</v>
      </c>
      <c r="J29" s="174">
        <v>270777356</v>
      </c>
      <c r="K29" s="175">
        <f t="shared" si="1"/>
        <v>6216755077</v>
      </c>
      <c r="L29" s="176">
        <f t="shared" si="2"/>
        <v>0.60720670093334916</v>
      </c>
    </row>
    <row r="30" spans="1:12">
      <c r="A30" s="178" t="s">
        <v>595</v>
      </c>
      <c r="B30" s="179" t="s">
        <v>596</v>
      </c>
      <c r="C30" s="175">
        <v>509027789</v>
      </c>
      <c r="D30" s="175">
        <v>80300014</v>
      </c>
      <c r="E30" s="175">
        <v>240110748</v>
      </c>
      <c r="F30" s="175">
        <v>207237177</v>
      </c>
      <c r="G30" s="175">
        <f t="shared" si="0"/>
        <v>527647939</v>
      </c>
      <c r="H30" s="175">
        <v>79985381</v>
      </c>
      <c r="I30" s="175">
        <v>202641004</v>
      </c>
      <c r="J30" s="175">
        <v>192820444</v>
      </c>
      <c r="K30" s="175">
        <f t="shared" si="1"/>
        <v>475446829</v>
      </c>
      <c r="L30" s="180">
        <f t="shared" si="2"/>
        <v>0.90106829546433609</v>
      </c>
    </row>
    <row r="31" spans="1:12">
      <c r="A31" s="177" t="s">
        <v>597</v>
      </c>
      <c r="B31" s="57" t="s">
        <v>598</v>
      </c>
      <c r="C31" s="175">
        <v>1246194999</v>
      </c>
      <c r="D31" s="174">
        <v>387361379.99999994</v>
      </c>
      <c r="E31" s="174">
        <v>980057985</v>
      </c>
      <c r="F31" s="174">
        <v>126175650</v>
      </c>
      <c r="G31" s="175">
        <f t="shared" si="0"/>
        <v>1493595015</v>
      </c>
      <c r="H31" s="174">
        <v>28637408</v>
      </c>
      <c r="I31" s="174">
        <v>817825035</v>
      </c>
      <c r="J31" s="174">
        <v>90584460</v>
      </c>
      <c r="K31" s="175">
        <f t="shared" si="1"/>
        <v>937046903</v>
      </c>
      <c r="L31" s="176">
        <f t="shared" si="2"/>
        <v>0.62737682811561879</v>
      </c>
    </row>
    <row r="32" spans="1:12">
      <c r="A32" s="177" t="s">
        <v>599</v>
      </c>
      <c r="B32" s="57" t="s">
        <v>600</v>
      </c>
      <c r="C32" s="175">
        <v>3414621052</v>
      </c>
      <c r="D32" s="174">
        <v>2153153984</v>
      </c>
      <c r="E32" s="174">
        <v>1711453370</v>
      </c>
      <c r="F32" s="174">
        <v>120663669</v>
      </c>
      <c r="G32" s="175">
        <f t="shared" si="0"/>
        <v>3985271023</v>
      </c>
      <c r="H32" s="174">
        <v>848374208</v>
      </c>
      <c r="I32" s="174">
        <v>1622000235</v>
      </c>
      <c r="J32" s="174">
        <v>98927097</v>
      </c>
      <c r="K32" s="175">
        <f t="shared" si="1"/>
        <v>2569301540</v>
      </c>
      <c r="L32" s="176">
        <f t="shared" si="2"/>
        <v>0.64469932538387364</v>
      </c>
    </row>
    <row r="33" spans="1:12">
      <c r="A33" s="177" t="s">
        <v>601</v>
      </c>
      <c r="B33" s="179" t="s">
        <v>602</v>
      </c>
      <c r="C33" s="175">
        <v>6100993189.8249989</v>
      </c>
      <c r="D33" s="174">
        <v>5179077334.2550011</v>
      </c>
      <c r="E33" s="174">
        <v>1407843164</v>
      </c>
      <c r="F33" s="174">
        <v>306580909</v>
      </c>
      <c r="G33" s="175">
        <f t="shared" si="0"/>
        <v>6893501407.2550011</v>
      </c>
      <c r="H33" s="174">
        <v>1923543191</v>
      </c>
      <c r="I33" s="175">
        <v>1137506183</v>
      </c>
      <c r="J33" s="174">
        <v>261832334</v>
      </c>
      <c r="K33" s="175">
        <f t="shared" si="1"/>
        <v>3322881708</v>
      </c>
      <c r="L33" s="176">
        <f t="shared" si="2"/>
        <v>0.48203104803936997</v>
      </c>
    </row>
    <row r="34" spans="1:12">
      <c r="A34" s="177" t="s">
        <v>603</v>
      </c>
      <c r="B34" s="57" t="s">
        <v>604</v>
      </c>
      <c r="C34" s="175">
        <v>1497228702.7684</v>
      </c>
      <c r="D34" s="174">
        <v>653769925.59240007</v>
      </c>
      <c r="E34" s="174">
        <v>977781255.91839993</v>
      </c>
      <c r="F34" s="174">
        <v>101221878</v>
      </c>
      <c r="G34" s="175">
        <f t="shared" si="0"/>
        <v>1732773059.5107999</v>
      </c>
      <c r="H34" s="174">
        <v>156673975</v>
      </c>
      <c r="I34" s="174">
        <v>803661034</v>
      </c>
      <c r="J34" s="174">
        <v>79654889</v>
      </c>
      <c r="K34" s="175">
        <f t="shared" si="1"/>
        <v>1039989898</v>
      </c>
      <c r="L34" s="176">
        <f t="shared" si="2"/>
        <v>0.60018817368594835</v>
      </c>
    </row>
    <row r="35" spans="1:12">
      <c r="A35" s="177" t="s">
        <v>605</v>
      </c>
      <c r="B35" s="57" t="s">
        <v>606</v>
      </c>
      <c r="C35" s="175">
        <v>2316553062.7671995</v>
      </c>
      <c r="D35" s="174">
        <v>2062514982.0224001</v>
      </c>
      <c r="E35" s="174">
        <v>49233128.744800001</v>
      </c>
      <c r="F35" s="174">
        <v>161894501</v>
      </c>
      <c r="G35" s="175">
        <f t="shared" si="0"/>
        <v>2273642611.7672005</v>
      </c>
      <c r="H35" s="174">
        <v>1353214422</v>
      </c>
      <c r="I35" s="174">
        <v>32596217</v>
      </c>
      <c r="J35" s="174">
        <v>101038532</v>
      </c>
      <c r="K35" s="175">
        <f t="shared" si="1"/>
        <v>1486849171</v>
      </c>
      <c r="L35" s="176">
        <f t="shared" si="2"/>
        <v>0.6539502573116972</v>
      </c>
    </row>
    <row r="36" spans="1:12">
      <c r="A36" s="177" t="s">
        <v>607</v>
      </c>
      <c r="B36" s="57" t="s">
        <v>608</v>
      </c>
      <c r="C36" s="175">
        <v>63631546</v>
      </c>
      <c r="D36" s="174"/>
      <c r="E36" s="174">
        <v>63946546</v>
      </c>
      <c r="F36" s="174"/>
      <c r="G36" s="175">
        <f t="shared" si="0"/>
        <v>63946546</v>
      </c>
      <c r="H36" s="174"/>
      <c r="I36" s="174">
        <v>56495049</v>
      </c>
      <c r="J36" s="174"/>
      <c r="K36" s="175">
        <f t="shared" si="1"/>
        <v>56495049</v>
      </c>
      <c r="L36" s="176">
        <f t="shared" si="2"/>
        <v>0.88347303386800591</v>
      </c>
    </row>
    <row r="37" spans="1:12" hidden="1">
      <c r="A37" s="181"/>
      <c r="B37" s="182"/>
      <c r="C37" s="183"/>
      <c r="D37" s="54"/>
      <c r="E37" s="54"/>
      <c r="F37" s="45"/>
      <c r="G37" s="54"/>
      <c r="H37" s="45"/>
      <c r="I37" s="54"/>
      <c r="J37" s="45"/>
      <c r="K37" s="54"/>
      <c r="L37" s="55" t="e">
        <f t="shared" si="2"/>
        <v>#DIV/0!</v>
      </c>
    </row>
    <row r="38" spans="1:12">
      <c r="A38" s="184" t="s">
        <v>401</v>
      </c>
      <c r="B38" s="185"/>
      <c r="C38" s="186">
        <f>SUM(C6:C37)</f>
        <v>78011667144.010208</v>
      </c>
      <c r="D38" s="187">
        <f>SUM(D6:D37)</f>
        <v>17476349085.863003</v>
      </c>
      <c r="E38" s="187">
        <f>SUM(E6:E37)</f>
        <v>60073012908.222794</v>
      </c>
      <c r="F38" s="187">
        <f>SUM(F6:F37)</f>
        <v>14389900765</v>
      </c>
      <c r="G38" s="187">
        <f>SUM(G6:G36)</f>
        <v>91939262759.0858</v>
      </c>
      <c r="H38" s="186">
        <f>SUM(H6:H37)</f>
        <v>8095359260</v>
      </c>
      <c r="I38" s="186">
        <f>SUM(I6:I37)</f>
        <v>45219811710</v>
      </c>
      <c r="J38" s="186">
        <f>SUM(J6:J37)</f>
        <v>13454571092</v>
      </c>
      <c r="K38" s="186">
        <f>SUM(K6:K37)</f>
        <v>66769742062</v>
      </c>
      <c r="L38" s="188">
        <f t="shared" si="2"/>
        <v>0.72623751875149278</v>
      </c>
    </row>
    <row r="40" spans="1:12"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2">
      <c r="C41" s="124"/>
      <c r="D41" s="124"/>
      <c r="E41" s="124"/>
      <c r="F41" s="124"/>
      <c r="G41" s="124"/>
      <c r="H41" s="124"/>
      <c r="I41" s="124"/>
      <c r="J41" s="124"/>
      <c r="K41" s="124"/>
    </row>
    <row r="42" spans="1:12">
      <c r="C42" s="124"/>
      <c r="D42" s="124"/>
      <c r="E42" s="124"/>
      <c r="F42" s="124"/>
      <c r="G42" s="124"/>
      <c r="H42" s="124"/>
      <c r="I42" s="124"/>
      <c r="J42" s="124"/>
      <c r="K42" s="124"/>
    </row>
    <row r="43" spans="1:12">
      <c r="C43" s="124"/>
      <c r="D43" s="124"/>
      <c r="E43" s="124"/>
      <c r="F43" s="124"/>
      <c r="G43" s="124"/>
      <c r="H43" s="124"/>
      <c r="I43" s="124"/>
      <c r="J43" s="124"/>
      <c r="K43" s="124"/>
    </row>
    <row r="44" spans="1:12">
      <c r="C44" s="124"/>
      <c r="D44" s="124"/>
      <c r="E44" s="124"/>
      <c r="F44" s="124"/>
      <c r="G44" s="124"/>
      <c r="H44" s="124"/>
      <c r="I44" s="124"/>
      <c r="J44" s="124"/>
      <c r="K44" s="124"/>
    </row>
    <row r="45" spans="1:12">
      <c r="C45" s="124"/>
      <c r="D45" s="124"/>
      <c r="E45" s="124"/>
      <c r="F45" s="124"/>
      <c r="G45" s="124"/>
      <c r="H45" s="124"/>
      <c r="I45" s="124"/>
      <c r="J45" s="124"/>
      <c r="K45" s="124"/>
    </row>
  </sheetData>
  <mergeCells count="7">
    <mergeCell ref="A38:B38"/>
    <mergeCell ref="A4:B5"/>
    <mergeCell ref="C4:C5"/>
    <mergeCell ref="D4:G4"/>
    <mergeCell ref="H4:K4"/>
    <mergeCell ref="L4:L5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opLeftCell="A61" workbookViewId="0">
      <selection activeCell="M8" sqref="M8"/>
    </sheetView>
  </sheetViews>
  <sheetFormatPr defaultRowHeight="15"/>
  <cols>
    <col min="1" max="1" width="33.5703125" customWidth="1"/>
    <col min="2" max="2" width="69" customWidth="1"/>
    <col min="3" max="6" width="15.7109375" customWidth="1"/>
    <col min="7" max="7" width="15.7109375" style="147" customWidth="1"/>
    <col min="8" max="10" width="15.7109375" customWidth="1"/>
    <col min="11" max="11" width="15.7109375" style="147" customWidth="1"/>
    <col min="12" max="12" width="11.7109375" customWidth="1"/>
  </cols>
  <sheetData>
    <row r="1" spans="1:12" s="129" customFormat="1" ht="14.45" customHeight="1">
      <c r="A1" s="125"/>
      <c r="B1" s="125"/>
    </row>
    <row r="2" spans="1:12" s="129" customFormat="1" ht="66" customHeight="1">
      <c r="A2" s="127"/>
      <c r="B2" s="127"/>
    </row>
    <row r="3" spans="1:12" s="129" customFormat="1">
      <c r="A3" s="11" t="s">
        <v>609</v>
      </c>
      <c r="B3" s="12"/>
      <c r="C3" s="17" t="s">
        <v>1</v>
      </c>
      <c r="D3" s="14" t="s">
        <v>403</v>
      </c>
      <c r="E3" s="15"/>
      <c r="F3" s="15"/>
      <c r="G3" s="16"/>
      <c r="H3" s="14" t="s">
        <v>3</v>
      </c>
      <c r="I3" s="15"/>
      <c r="J3" s="15"/>
      <c r="K3" s="16"/>
      <c r="L3" s="17" t="s">
        <v>4</v>
      </c>
    </row>
    <row r="4" spans="1:12">
      <c r="A4" s="18"/>
      <c r="B4" s="19"/>
      <c r="C4" s="21"/>
      <c r="D4" s="21" t="s">
        <v>404</v>
      </c>
      <c r="E4" s="189" t="s">
        <v>405</v>
      </c>
      <c r="F4" s="21" t="s">
        <v>406</v>
      </c>
      <c r="G4" s="21" t="s">
        <v>7</v>
      </c>
      <c r="H4" s="21" t="s">
        <v>404</v>
      </c>
      <c r="I4" s="189" t="s">
        <v>405</v>
      </c>
      <c r="J4" s="21" t="s">
        <v>406</v>
      </c>
      <c r="K4" s="21" t="s">
        <v>7</v>
      </c>
      <c r="L4" s="21"/>
    </row>
    <row r="5" spans="1:12" ht="28.5" customHeight="1">
      <c r="A5" s="23"/>
      <c r="B5" s="24"/>
      <c r="C5" s="21"/>
      <c r="D5" s="21"/>
      <c r="E5" s="189"/>
      <c r="F5" s="21"/>
      <c r="G5" s="21"/>
      <c r="H5" s="21"/>
      <c r="I5" s="189"/>
      <c r="J5" s="21"/>
      <c r="K5" s="21"/>
      <c r="L5" s="21"/>
    </row>
    <row r="6" spans="1:12">
      <c r="A6" s="190" t="s">
        <v>610</v>
      </c>
      <c r="B6" s="172" t="s">
        <v>611</v>
      </c>
      <c r="C6" s="191">
        <v>5478285544</v>
      </c>
      <c r="D6" s="192">
        <v>87360142</v>
      </c>
      <c r="E6" s="192">
        <v>5067173608</v>
      </c>
      <c r="F6" s="192">
        <v>477132291</v>
      </c>
      <c r="G6" s="193">
        <f t="shared" ref="G6:G78" si="0">+D6+E6+F6</f>
        <v>5631666041</v>
      </c>
      <c r="H6" s="192">
        <v>36958768</v>
      </c>
      <c r="I6" s="192">
        <v>4900798187</v>
      </c>
      <c r="J6" s="192">
        <v>425740414</v>
      </c>
      <c r="K6" s="193">
        <f>+H6+I6+J6</f>
        <v>5363497369</v>
      </c>
      <c r="L6" s="194">
        <f>+K6/G6</f>
        <v>0.95238200027351372</v>
      </c>
    </row>
    <row r="7" spans="1:12">
      <c r="A7" s="195"/>
      <c r="B7" s="172" t="s">
        <v>612</v>
      </c>
      <c r="C7" s="191">
        <v>4155378685</v>
      </c>
      <c r="D7" s="192">
        <v>128526928</v>
      </c>
      <c r="E7" s="192">
        <v>783083974.26499999</v>
      </c>
      <c r="F7" s="192">
        <v>2132438115</v>
      </c>
      <c r="G7" s="193">
        <f t="shared" si="0"/>
        <v>3044049017.2649999</v>
      </c>
      <c r="H7" s="192">
        <v>96454527</v>
      </c>
      <c r="I7" s="192">
        <v>762450162</v>
      </c>
      <c r="J7" s="192">
        <v>2042758284</v>
      </c>
      <c r="K7" s="193">
        <f t="shared" ref="K7:K72" si="1">+H7+I7+J7</f>
        <v>2901662973</v>
      </c>
      <c r="L7" s="194">
        <f t="shared" ref="L7:L72" si="2">+K7/G7</f>
        <v>0.95322478598162319</v>
      </c>
    </row>
    <row r="8" spans="1:12">
      <c r="A8" s="195"/>
      <c r="B8" s="172" t="s">
        <v>613</v>
      </c>
      <c r="C8" s="191">
        <v>1696130152</v>
      </c>
      <c r="D8" s="192">
        <v>52707838</v>
      </c>
      <c r="E8" s="192">
        <v>1635856852</v>
      </c>
      <c r="F8" s="192">
        <v>152941143</v>
      </c>
      <c r="G8" s="193">
        <f t="shared" si="0"/>
        <v>1841505833</v>
      </c>
      <c r="H8" s="192">
        <v>26043142</v>
      </c>
      <c r="I8" s="192">
        <v>1182682616</v>
      </c>
      <c r="J8" s="192">
        <v>145325086</v>
      </c>
      <c r="K8" s="193">
        <f t="shared" si="1"/>
        <v>1354050844</v>
      </c>
      <c r="L8" s="194">
        <f t="shared" si="2"/>
        <v>0.7352954412281788</v>
      </c>
    </row>
    <row r="9" spans="1:12">
      <c r="A9" s="195"/>
      <c r="B9" s="172" t="s">
        <v>614</v>
      </c>
      <c r="C9" s="191">
        <v>37207380</v>
      </c>
      <c r="D9" s="192"/>
      <c r="E9" s="192">
        <v>2762515</v>
      </c>
      <c r="F9" s="192">
        <v>28132648</v>
      </c>
      <c r="G9" s="193">
        <f t="shared" si="0"/>
        <v>30895163</v>
      </c>
      <c r="H9" s="192"/>
      <c r="I9" s="192">
        <v>1931919</v>
      </c>
      <c r="J9" s="192">
        <v>25693870</v>
      </c>
      <c r="K9" s="193">
        <f t="shared" si="1"/>
        <v>27625789</v>
      </c>
      <c r="L9" s="194">
        <f t="shared" si="2"/>
        <v>0.89417845117049555</v>
      </c>
    </row>
    <row r="10" spans="1:12">
      <c r="A10" s="195"/>
      <c r="B10" s="196" t="s">
        <v>615</v>
      </c>
      <c r="C10" s="191">
        <v>594457644.27640009</v>
      </c>
      <c r="D10" s="192"/>
      <c r="E10" s="192">
        <v>8729873206.8231983</v>
      </c>
      <c r="F10" s="192"/>
      <c r="G10" s="193">
        <f t="shared" si="0"/>
        <v>8729873206.8231983</v>
      </c>
      <c r="H10" s="192"/>
      <c r="I10" s="192">
        <v>656767432</v>
      </c>
      <c r="J10" s="192"/>
      <c r="K10" s="193">
        <f t="shared" si="1"/>
        <v>656767432</v>
      </c>
      <c r="L10" s="194">
        <f t="shared" si="2"/>
        <v>7.5232184527797716E-2</v>
      </c>
    </row>
    <row r="11" spans="1:12">
      <c r="A11" s="195"/>
      <c r="B11" s="172" t="s">
        <v>616</v>
      </c>
      <c r="C11" s="191">
        <v>369771057</v>
      </c>
      <c r="D11" s="192">
        <v>9500000</v>
      </c>
      <c r="E11" s="192">
        <v>213094899</v>
      </c>
      <c r="F11" s="192">
        <v>190581893</v>
      </c>
      <c r="G11" s="193">
        <f t="shared" si="0"/>
        <v>413176792</v>
      </c>
      <c r="H11" s="192">
        <v>5442986</v>
      </c>
      <c r="I11" s="192">
        <v>153069947</v>
      </c>
      <c r="J11" s="192">
        <v>165257690</v>
      </c>
      <c r="K11" s="193">
        <f t="shared" si="1"/>
        <v>323770623</v>
      </c>
      <c r="L11" s="194">
        <f t="shared" si="2"/>
        <v>0.78361280030462122</v>
      </c>
    </row>
    <row r="12" spans="1:12">
      <c r="A12" s="195"/>
      <c r="B12" s="172" t="s">
        <v>617</v>
      </c>
      <c r="C12" s="191">
        <v>216316142</v>
      </c>
      <c r="D12" s="192">
        <v>162012152</v>
      </c>
      <c r="E12" s="192">
        <v>9422246</v>
      </c>
      <c r="F12" s="192">
        <v>41303990</v>
      </c>
      <c r="G12" s="193">
        <f t="shared" si="0"/>
        <v>212738388</v>
      </c>
      <c r="H12" s="192">
        <v>11834846</v>
      </c>
      <c r="I12" s="192">
        <v>4457020</v>
      </c>
      <c r="J12" s="192">
        <v>37820014</v>
      </c>
      <c r="K12" s="193">
        <f t="shared" si="1"/>
        <v>54111880</v>
      </c>
      <c r="L12" s="194">
        <f t="shared" si="2"/>
        <v>0.25435879489695107</v>
      </c>
    </row>
    <row r="13" spans="1:12">
      <c r="A13" s="195"/>
      <c r="B13" s="172" t="s">
        <v>618</v>
      </c>
      <c r="C13" s="191">
        <v>0</v>
      </c>
      <c r="D13" s="192"/>
      <c r="E13" s="192">
        <v>5019020</v>
      </c>
      <c r="F13" s="192"/>
      <c r="G13" s="193">
        <f t="shared" si="0"/>
        <v>5019020</v>
      </c>
      <c r="H13" s="192"/>
      <c r="I13" s="192">
        <v>3568395</v>
      </c>
      <c r="J13" s="192"/>
      <c r="K13" s="193">
        <f t="shared" si="1"/>
        <v>3568395</v>
      </c>
      <c r="L13" s="194">
        <f t="shared" si="2"/>
        <v>0.71097445318010288</v>
      </c>
    </row>
    <row r="14" spans="1:12">
      <c r="A14" s="195"/>
      <c r="B14" s="172" t="s">
        <v>619</v>
      </c>
      <c r="C14" s="191">
        <v>1031792619</v>
      </c>
      <c r="D14" s="192">
        <v>403978310</v>
      </c>
      <c r="E14" s="192">
        <v>157346099</v>
      </c>
      <c r="F14" s="192">
        <v>364888762</v>
      </c>
      <c r="G14" s="193">
        <f t="shared" si="0"/>
        <v>926213171</v>
      </c>
      <c r="H14" s="192">
        <v>375755811</v>
      </c>
      <c r="I14" s="192">
        <v>48981526</v>
      </c>
      <c r="J14" s="192">
        <v>297087404</v>
      </c>
      <c r="K14" s="193">
        <f t="shared" si="1"/>
        <v>721824741</v>
      </c>
      <c r="L14" s="194">
        <f t="shared" si="2"/>
        <v>0.77932895320487727</v>
      </c>
    </row>
    <row r="15" spans="1:12">
      <c r="A15" s="195"/>
      <c r="B15" s="172" t="s">
        <v>620</v>
      </c>
      <c r="C15" s="191">
        <v>5875432527</v>
      </c>
      <c r="D15" s="192"/>
      <c r="E15" s="192"/>
      <c r="F15" s="192">
        <v>5879260527</v>
      </c>
      <c r="G15" s="193">
        <f t="shared" si="0"/>
        <v>5879260527</v>
      </c>
      <c r="H15" s="192"/>
      <c r="I15" s="192"/>
      <c r="J15" s="192">
        <v>5866552414</v>
      </c>
      <c r="K15" s="193">
        <f t="shared" si="1"/>
        <v>5866552414</v>
      </c>
      <c r="L15" s="194">
        <f t="shared" si="2"/>
        <v>0.99783848445877865</v>
      </c>
    </row>
    <row r="16" spans="1:12">
      <c r="A16" s="195"/>
      <c r="B16" s="172" t="s">
        <v>621</v>
      </c>
      <c r="C16" s="191">
        <v>568399636</v>
      </c>
      <c r="D16" s="192"/>
      <c r="E16" s="192">
        <v>180692588</v>
      </c>
      <c r="F16" s="192">
        <v>390716986</v>
      </c>
      <c r="G16" s="193">
        <f t="shared" si="0"/>
        <v>571409574</v>
      </c>
      <c r="H16" s="192"/>
      <c r="I16" s="192">
        <v>174157728</v>
      </c>
      <c r="J16" s="192">
        <v>139689193</v>
      </c>
      <c r="K16" s="193">
        <f t="shared" si="1"/>
        <v>313846921</v>
      </c>
      <c r="L16" s="194">
        <f t="shared" si="2"/>
        <v>0.54925037185323744</v>
      </c>
    </row>
    <row r="17" spans="1:12">
      <c r="A17" s="197" t="s">
        <v>622</v>
      </c>
      <c r="B17" s="198"/>
      <c r="C17" s="199">
        <f t="shared" ref="C17:K17" si="3">SUM(C6:C16)</f>
        <v>20023171386.276398</v>
      </c>
      <c r="D17" s="199">
        <f t="shared" si="3"/>
        <v>844085370</v>
      </c>
      <c r="E17" s="199">
        <f t="shared" si="3"/>
        <v>16784325008.0882</v>
      </c>
      <c r="F17" s="199">
        <f t="shared" si="3"/>
        <v>9657396355</v>
      </c>
      <c r="G17" s="199">
        <f t="shared" si="3"/>
        <v>27285806733.088196</v>
      </c>
      <c r="H17" s="199">
        <f t="shared" si="3"/>
        <v>552490080</v>
      </c>
      <c r="I17" s="199">
        <f t="shared" si="3"/>
        <v>7888864932</v>
      </c>
      <c r="J17" s="199">
        <f t="shared" si="3"/>
        <v>9145924369</v>
      </c>
      <c r="K17" s="199">
        <f t="shared" si="3"/>
        <v>17587279381</v>
      </c>
      <c r="L17" s="200">
        <f t="shared" si="2"/>
        <v>0.64455779347263154</v>
      </c>
    </row>
    <row r="18" spans="1:12">
      <c r="A18" s="190" t="s">
        <v>623</v>
      </c>
      <c r="B18" s="172" t="s">
        <v>624</v>
      </c>
      <c r="C18" s="191">
        <v>1302680039</v>
      </c>
      <c r="D18" s="192">
        <v>18750000</v>
      </c>
      <c r="E18" s="192">
        <v>1249081397</v>
      </c>
      <c r="F18" s="192">
        <v>52155351</v>
      </c>
      <c r="G18" s="193">
        <f t="shared" si="0"/>
        <v>1319986748</v>
      </c>
      <c r="H18" s="192">
        <v>18738735</v>
      </c>
      <c r="I18" s="192">
        <v>1141305969</v>
      </c>
      <c r="J18" s="192">
        <v>45539253</v>
      </c>
      <c r="K18" s="193">
        <f t="shared" si="1"/>
        <v>1205583957</v>
      </c>
      <c r="L18" s="194">
        <f t="shared" si="2"/>
        <v>0.9133303488286233</v>
      </c>
    </row>
    <row r="19" spans="1:12">
      <c r="A19" s="195"/>
      <c r="B19" s="172" t="s">
        <v>625</v>
      </c>
      <c r="C19" s="191">
        <v>49964115</v>
      </c>
      <c r="D19" s="192"/>
      <c r="E19" s="192">
        <v>49964115</v>
      </c>
      <c r="F19" s="192"/>
      <c r="G19" s="193">
        <f t="shared" si="0"/>
        <v>49964115</v>
      </c>
      <c r="H19" s="192"/>
      <c r="I19" s="192">
        <v>45628970</v>
      </c>
      <c r="J19" s="192"/>
      <c r="K19" s="193">
        <f t="shared" si="1"/>
        <v>45628970</v>
      </c>
      <c r="L19" s="194">
        <f t="shared" si="2"/>
        <v>0.9132348286365124</v>
      </c>
    </row>
    <row r="20" spans="1:12">
      <c r="A20" s="201"/>
      <c r="B20" s="172" t="s">
        <v>626</v>
      </c>
      <c r="C20" s="191">
        <v>158556132.36720002</v>
      </c>
      <c r="D20" s="192"/>
      <c r="E20" s="192">
        <v>173363749.36719999</v>
      </c>
      <c r="F20" s="192">
        <v>542800</v>
      </c>
      <c r="G20" s="193">
        <f t="shared" si="0"/>
        <v>173906549.36719999</v>
      </c>
      <c r="H20" s="192"/>
      <c r="I20" s="192">
        <v>38564830</v>
      </c>
      <c r="J20" s="192">
        <v>472244</v>
      </c>
      <c r="K20" s="193">
        <f t="shared" si="1"/>
        <v>39037074</v>
      </c>
      <c r="L20" s="194">
        <f t="shared" si="2"/>
        <v>0.22447155752354125</v>
      </c>
    </row>
    <row r="21" spans="1:12">
      <c r="A21" s="197" t="s">
        <v>627</v>
      </c>
      <c r="B21" s="198"/>
      <c r="C21" s="202">
        <f>SUM(C18:C20)</f>
        <v>1511200286.3671999</v>
      </c>
      <c r="D21" s="202">
        <f t="shared" ref="D21:K21" si="4">SUM(D18:D20)</f>
        <v>18750000</v>
      </c>
      <c r="E21" s="202">
        <f t="shared" si="4"/>
        <v>1472409261.3671999</v>
      </c>
      <c r="F21" s="202">
        <f t="shared" si="4"/>
        <v>52698151</v>
      </c>
      <c r="G21" s="202">
        <f t="shared" si="4"/>
        <v>1543857412.3671999</v>
      </c>
      <c r="H21" s="202">
        <f t="shared" si="4"/>
        <v>18738735</v>
      </c>
      <c r="I21" s="202">
        <f t="shared" si="4"/>
        <v>1225499769</v>
      </c>
      <c r="J21" s="202">
        <f t="shared" si="4"/>
        <v>46011497</v>
      </c>
      <c r="K21" s="202">
        <f t="shared" si="4"/>
        <v>1290250001</v>
      </c>
      <c r="L21" s="203">
        <f t="shared" si="2"/>
        <v>0.83573132509799397</v>
      </c>
    </row>
    <row r="22" spans="1:12">
      <c r="A22" s="190" t="s">
        <v>628</v>
      </c>
      <c r="B22" s="204" t="s">
        <v>629</v>
      </c>
      <c r="C22" s="191">
        <v>2922146245</v>
      </c>
      <c r="D22" s="192"/>
      <c r="E22" s="192">
        <v>2790806060</v>
      </c>
      <c r="F22" s="192"/>
      <c r="G22" s="193">
        <f t="shared" si="0"/>
        <v>2790806060</v>
      </c>
      <c r="H22" s="192"/>
      <c r="I22" s="192">
        <v>2692038892</v>
      </c>
      <c r="J22" s="192"/>
      <c r="K22" s="193">
        <f t="shared" si="1"/>
        <v>2692038892</v>
      </c>
      <c r="L22" s="194">
        <f t="shared" si="2"/>
        <v>0.96460980595692125</v>
      </c>
    </row>
    <row r="23" spans="1:12">
      <c r="A23" s="195"/>
      <c r="B23" s="204" t="s">
        <v>630</v>
      </c>
      <c r="C23" s="191">
        <v>1521766803</v>
      </c>
      <c r="D23" s="192">
        <v>40662084</v>
      </c>
      <c r="E23" s="192">
        <v>1225893319</v>
      </c>
      <c r="F23" s="192">
        <v>244879304</v>
      </c>
      <c r="G23" s="193">
        <f t="shared" si="0"/>
        <v>1511434707</v>
      </c>
      <c r="H23" s="192">
        <v>36501553</v>
      </c>
      <c r="I23" s="192">
        <v>971388176</v>
      </c>
      <c r="J23" s="192">
        <v>218496866</v>
      </c>
      <c r="K23" s="193">
        <f t="shared" si="1"/>
        <v>1226386595</v>
      </c>
      <c r="L23" s="194">
        <f t="shared" si="2"/>
        <v>0.81140560642160775</v>
      </c>
    </row>
    <row r="24" spans="1:12">
      <c r="A24" s="195"/>
      <c r="B24" s="204" t="s">
        <v>631</v>
      </c>
      <c r="C24" s="191">
        <v>467804680</v>
      </c>
      <c r="D24" s="192">
        <v>61196647</v>
      </c>
      <c r="E24" s="192">
        <v>114333480</v>
      </c>
      <c r="F24" s="192">
        <v>261217591</v>
      </c>
      <c r="G24" s="193">
        <f t="shared" si="0"/>
        <v>436747718</v>
      </c>
      <c r="H24" s="192">
        <v>61196647</v>
      </c>
      <c r="I24" s="192">
        <v>106919205</v>
      </c>
      <c r="J24" s="192">
        <v>256215194</v>
      </c>
      <c r="K24" s="193">
        <f t="shared" si="1"/>
        <v>424331046</v>
      </c>
      <c r="L24" s="194">
        <f t="shared" si="2"/>
        <v>0.97157015025319493</v>
      </c>
    </row>
    <row r="25" spans="1:12">
      <c r="A25" s="195"/>
      <c r="B25" s="204" t="s">
        <v>632</v>
      </c>
      <c r="C25" s="191">
        <v>729782229</v>
      </c>
      <c r="D25" s="192">
        <v>936555217</v>
      </c>
      <c r="E25" s="192">
        <v>12935028</v>
      </c>
      <c r="F25" s="192"/>
      <c r="G25" s="193">
        <f t="shared" si="0"/>
        <v>949490245</v>
      </c>
      <c r="H25" s="192">
        <v>933577947</v>
      </c>
      <c r="I25" s="192">
        <v>9989184</v>
      </c>
      <c r="J25" s="192"/>
      <c r="K25" s="193">
        <f t="shared" si="1"/>
        <v>943567131</v>
      </c>
      <c r="L25" s="194">
        <f t="shared" si="2"/>
        <v>0.9937617958360383</v>
      </c>
    </row>
    <row r="26" spans="1:12">
      <c r="A26" s="201"/>
      <c r="B26" s="204" t="s">
        <v>633</v>
      </c>
      <c r="C26" s="191">
        <v>802510262</v>
      </c>
      <c r="D26" s="192">
        <v>57095185</v>
      </c>
      <c r="E26" s="192">
        <v>627597228</v>
      </c>
      <c r="F26" s="192">
        <v>135402881</v>
      </c>
      <c r="G26" s="193">
        <f t="shared" si="0"/>
        <v>820095294</v>
      </c>
      <c r="H26" s="192">
        <v>45770665</v>
      </c>
      <c r="I26" s="192">
        <v>529720776</v>
      </c>
      <c r="J26" s="192">
        <v>113945911</v>
      </c>
      <c r="K26" s="193">
        <f t="shared" si="1"/>
        <v>689437352</v>
      </c>
      <c r="L26" s="194">
        <f t="shared" si="2"/>
        <v>0.84067956131937027</v>
      </c>
    </row>
    <row r="27" spans="1:12">
      <c r="A27" s="197" t="s">
        <v>634</v>
      </c>
      <c r="B27" s="198"/>
      <c r="C27" s="202">
        <f>SUM(C22:C26)</f>
        <v>6444010219</v>
      </c>
      <c r="D27" s="202">
        <f t="shared" ref="D27:K27" si="5">SUM(D22:D26)</f>
        <v>1095509133</v>
      </c>
      <c r="E27" s="202">
        <f t="shared" si="5"/>
        <v>4771565115</v>
      </c>
      <c r="F27" s="202">
        <f t="shared" si="5"/>
        <v>641499776</v>
      </c>
      <c r="G27" s="202">
        <f t="shared" si="5"/>
        <v>6508574024</v>
      </c>
      <c r="H27" s="202">
        <f t="shared" si="5"/>
        <v>1077046812</v>
      </c>
      <c r="I27" s="202">
        <f t="shared" si="5"/>
        <v>4310056233</v>
      </c>
      <c r="J27" s="202">
        <f t="shared" si="5"/>
        <v>588657971</v>
      </c>
      <c r="K27" s="202">
        <f t="shared" si="5"/>
        <v>5975761016</v>
      </c>
      <c r="L27" s="203">
        <f t="shared" si="2"/>
        <v>0.91813675222325475</v>
      </c>
    </row>
    <row r="28" spans="1:12">
      <c r="A28" s="190" t="s">
        <v>635</v>
      </c>
      <c r="B28" s="204" t="s">
        <v>636</v>
      </c>
      <c r="C28" s="191">
        <v>65112695</v>
      </c>
      <c r="D28" s="192">
        <v>14807600</v>
      </c>
      <c r="E28" s="192">
        <v>64027532</v>
      </c>
      <c r="F28" s="192"/>
      <c r="G28" s="193">
        <f t="shared" si="0"/>
        <v>78835132</v>
      </c>
      <c r="H28" s="192">
        <v>12684991</v>
      </c>
      <c r="I28" s="192">
        <v>47971039</v>
      </c>
      <c r="J28" s="192"/>
      <c r="K28" s="193">
        <f t="shared" si="1"/>
        <v>60656030</v>
      </c>
      <c r="L28" s="194">
        <f t="shared" si="2"/>
        <v>0.76940354460242422</v>
      </c>
    </row>
    <row r="29" spans="1:12">
      <c r="A29" s="195"/>
      <c r="B29" s="204" t="s">
        <v>637</v>
      </c>
      <c r="C29" s="191">
        <v>569544255.79999995</v>
      </c>
      <c r="D29" s="192">
        <v>61167496</v>
      </c>
      <c r="E29" s="192">
        <v>751616152.76999998</v>
      </c>
      <c r="F29" s="192">
        <v>77824627</v>
      </c>
      <c r="G29" s="193">
        <f t="shared" si="0"/>
        <v>890608275.76999998</v>
      </c>
      <c r="H29" s="192">
        <v>37097696</v>
      </c>
      <c r="I29" s="192">
        <v>542896687</v>
      </c>
      <c r="J29" s="192">
        <v>70954834</v>
      </c>
      <c r="K29" s="193">
        <f t="shared" si="1"/>
        <v>650949217</v>
      </c>
      <c r="L29" s="194">
        <f t="shared" si="2"/>
        <v>0.73090407388950418</v>
      </c>
    </row>
    <row r="30" spans="1:12">
      <c r="A30" s="195"/>
      <c r="B30" s="204" t="s">
        <v>638</v>
      </c>
      <c r="C30" s="191">
        <v>1320922226</v>
      </c>
      <c r="D30" s="192">
        <v>880318242</v>
      </c>
      <c r="E30" s="192">
        <v>662092461</v>
      </c>
      <c r="F30" s="192">
        <v>126266286</v>
      </c>
      <c r="G30" s="193">
        <f t="shared" si="0"/>
        <v>1668676989</v>
      </c>
      <c r="H30" s="192">
        <v>510704396</v>
      </c>
      <c r="I30" s="192">
        <v>511225234</v>
      </c>
      <c r="J30" s="192">
        <v>117073530</v>
      </c>
      <c r="K30" s="193">
        <f t="shared" si="1"/>
        <v>1139003160</v>
      </c>
      <c r="L30" s="194">
        <f t="shared" si="2"/>
        <v>0.68257857422878387</v>
      </c>
    </row>
    <row r="31" spans="1:12">
      <c r="A31" s="195"/>
      <c r="B31" s="204" t="s">
        <v>639</v>
      </c>
      <c r="C31" s="191">
        <v>28495564</v>
      </c>
      <c r="D31" s="192"/>
      <c r="E31" s="192">
        <v>28495564</v>
      </c>
      <c r="F31" s="192"/>
      <c r="G31" s="193">
        <f t="shared" si="0"/>
        <v>28495564</v>
      </c>
      <c r="H31" s="192"/>
      <c r="I31" s="192">
        <v>20326004</v>
      </c>
      <c r="J31" s="192"/>
      <c r="K31" s="193">
        <f t="shared" si="1"/>
        <v>20326004</v>
      </c>
      <c r="L31" s="194">
        <f t="shared" si="2"/>
        <v>0.71330414797194397</v>
      </c>
    </row>
    <row r="32" spans="1:12">
      <c r="A32" s="195"/>
      <c r="B32" s="204" t="s">
        <v>640</v>
      </c>
      <c r="C32" s="191">
        <v>371055174</v>
      </c>
      <c r="D32" s="192">
        <v>40326608</v>
      </c>
      <c r="E32" s="192">
        <v>299333001</v>
      </c>
      <c r="F32" s="192">
        <v>56247570</v>
      </c>
      <c r="G32" s="193">
        <f t="shared" si="0"/>
        <v>395907179</v>
      </c>
      <c r="H32" s="192">
        <v>11363316</v>
      </c>
      <c r="I32" s="192">
        <v>235248492</v>
      </c>
      <c r="J32" s="192">
        <v>43906497</v>
      </c>
      <c r="K32" s="193">
        <f t="shared" si="1"/>
        <v>290518305</v>
      </c>
      <c r="L32" s="194">
        <f t="shared" si="2"/>
        <v>0.73380408441646372</v>
      </c>
    </row>
    <row r="33" spans="1:12">
      <c r="A33" s="195"/>
      <c r="B33" s="204" t="s">
        <v>641</v>
      </c>
      <c r="C33" s="191">
        <v>0</v>
      </c>
      <c r="D33" s="192"/>
      <c r="E33" s="192">
        <v>2504000</v>
      </c>
      <c r="F33" s="192"/>
      <c r="G33" s="193">
        <f t="shared" si="0"/>
        <v>2504000</v>
      </c>
      <c r="H33" s="192"/>
      <c r="I33" s="192">
        <v>2215788</v>
      </c>
      <c r="J33" s="192"/>
      <c r="K33" s="193">
        <f t="shared" si="1"/>
        <v>2215788</v>
      </c>
      <c r="L33" s="194">
        <f t="shared" si="2"/>
        <v>0.88489936102236422</v>
      </c>
    </row>
    <row r="34" spans="1:12">
      <c r="A34" s="195"/>
      <c r="B34" s="204" t="s">
        <v>642</v>
      </c>
      <c r="C34" s="191">
        <v>183795874</v>
      </c>
      <c r="D34" s="192">
        <v>135442965</v>
      </c>
      <c r="E34" s="192">
        <v>37203725</v>
      </c>
      <c r="F34" s="192">
        <v>10227464</v>
      </c>
      <c r="G34" s="193">
        <f t="shared" si="0"/>
        <v>182874154</v>
      </c>
      <c r="H34" s="192">
        <v>43588462</v>
      </c>
      <c r="I34" s="192">
        <v>28451207</v>
      </c>
      <c r="J34" s="192">
        <v>7324082</v>
      </c>
      <c r="K34" s="193">
        <f t="shared" si="1"/>
        <v>79363751</v>
      </c>
      <c r="L34" s="194">
        <f t="shared" si="2"/>
        <v>0.43398014024442183</v>
      </c>
    </row>
    <row r="35" spans="1:12">
      <c r="A35" s="195"/>
      <c r="B35" s="204" t="s">
        <v>643</v>
      </c>
      <c r="C35" s="191">
        <v>443934835.97839999</v>
      </c>
      <c r="D35" s="192">
        <v>681157092.59240007</v>
      </c>
      <c r="E35" s="192">
        <v>45701222.978399999</v>
      </c>
      <c r="F35" s="192"/>
      <c r="G35" s="193">
        <f t="shared" si="0"/>
        <v>726858315.57080007</v>
      </c>
      <c r="H35" s="192">
        <v>278038254</v>
      </c>
      <c r="I35" s="192">
        <v>13009511</v>
      </c>
      <c r="J35" s="192"/>
      <c r="K35" s="193">
        <f t="shared" si="1"/>
        <v>291047765</v>
      </c>
      <c r="L35" s="194">
        <f t="shared" si="2"/>
        <v>0.40041884197395594</v>
      </c>
    </row>
    <row r="36" spans="1:12">
      <c r="A36" s="195"/>
      <c r="B36" s="204" t="s">
        <v>644</v>
      </c>
      <c r="C36" s="191">
        <v>9263819</v>
      </c>
      <c r="D36" s="192"/>
      <c r="E36" s="192">
        <v>2678307</v>
      </c>
      <c r="F36" s="192">
        <v>4670342</v>
      </c>
      <c r="G36" s="193">
        <f t="shared" si="0"/>
        <v>7348649</v>
      </c>
      <c r="H36" s="192"/>
      <c r="I36" s="192">
        <v>2046859</v>
      </c>
      <c r="J36" s="192">
        <v>2661367</v>
      </c>
      <c r="K36" s="193">
        <f t="shared" si="1"/>
        <v>4708226</v>
      </c>
      <c r="L36" s="194">
        <f t="shared" si="2"/>
        <v>0.64069273141226368</v>
      </c>
    </row>
    <row r="37" spans="1:12">
      <c r="A37" s="195"/>
      <c r="B37" s="204" t="s">
        <v>645</v>
      </c>
      <c r="C37" s="191">
        <v>0</v>
      </c>
      <c r="D37" s="192">
        <v>97834840</v>
      </c>
      <c r="E37" s="192"/>
      <c r="F37" s="192"/>
      <c r="G37" s="193">
        <f t="shared" si="0"/>
        <v>97834840</v>
      </c>
      <c r="H37" s="192">
        <v>91885340</v>
      </c>
      <c r="I37" s="192"/>
      <c r="J37" s="192"/>
      <c r="K37" s="193">
        <f t="shared" si="1"/>
        <v>91885340</v>
      </c>
      <c r="L37" s="194">
        <f t="shared" si="2"/>
        <v>0.93918833004684221</v>
      </c>
    </row>
    <row r="38" spans="1:12">
      <c r="A38" s="195"/>
      <c r="B38" s="204" t="s">
        <v>646</v>
      </c>
      <c r="C38" s="191">
        <v>119027236</v>
      </c>
      <c r="D38" s="192">
        <v>1244395</v>
      </c>
      <c r="E38" s="192">
        <v>115782841</v>
      </c>
      <c r="F38" s="192">
        <v>2000000</v>
      </c>
      <c r="G38" s="193">
        <f t="shared" si="0"/>
        <v>119027236</v>
      </c>
      <c r="H38" s="192">
        <v>934367</v>
      </c>
      <c r="I38" s="192">
        <v>85895557</v>
      </c>
      <c r="J38" s="192">
        <v>1599560</v>
      </c>
      <c r="K38" s="193">
        <f t="shared" si="1"/>
        <v>88429484</v>
      </c>
      <c r="L38" s="194">
        <f t="shared" si="2"/>
        <v>0.74293486912524798</v>
      </c>
    </row>
    <row r="39" spans="1:12">
      <c r="A39" s="195"/>
      <c r="B39" s="205" t="s">
        <v>647</v>
      </c>
      <c r="C39" s="191">
        <v>3053280994</v>
      </c>
      <c r="D39" s="192">
        <v>2112827376</v>
      </c>
      <c r="E39" s="192">
        <v>1494545151</v>
      </c>
      <c r="F39" s="192">
        <v>1620000</v>
      </c>
      <c r="G39" s="193">
        <f t="shared" si="0"/>
        <v>3608992527</v>
      </c>
      <c r="H39" s="192">
        <v>837010892</v>
      </c>
      <c r="I39" s="193">
        <v>1400565771</v>
      </c>
      <c r="J39" s="192">
        <v>1620000</v>
      </c>
      <c r="K39" s="193">
        <f t="shared" si="1"/>
        <v>2239196663</v>
      </c>
      <c r="L39" s="194">
        <f t="shared" si="2"/>
        <v>0.62044923790999029</v>
      </c>
    </row>
    <row r="40" spans="1:12">
      <c r="A40" s="195"/>
      <c r="B40" s="204" t="s">
        <v>648</v>
      </c>
      <c r="C40" s="191">
        <v>61731844</v>
      </c>
      <c r="D40" s="192">
        <v>1428000</v>
      </c>
      <c r="E40" s="192">
        <v>39960930</v>
      </c>
      <c r="F40" s="192">
        <v>12554418</v>
      </c>
      <c r="G40" s="193">
        <f t="shared" si="0"/>
        <v>53943348</v>
      </c>
      <c r="H40" s="192">
        <v>683547</v>
      </c>
      <c r="I40" s="192">
        <v>30377533</v>
      </c>
      <c r="J40" s="192">
        <v>5899287</v>
      </c>
      <c r="K40" s="193">
        <f t="shared" si="1"/>
        <v>36960367</v>
      </c>
      <c r="L40" s="194">
        <f t="shared" si="2"/>
        <v>0.68517006026396432</v>
      </c>
    </row>
    <row r="41" spans="1:12">
      <c r="A41" s="195"/>
      <c r="B41" s="204" t="s">
        <v>649</v>
      </c>
      <c r="C41" s="191">
        <v>139688541.79000002</v>
      </c>
      <c r="D41" s="192"/>
      <c r="E41" s="192">
        <v>154795078.94</v>
      </c>
      <c r="F41" s="192">
        <v>39729350</v>
      </c>
      <c r="G41" s="193">
        <f t="shared" si="0"/>
        <v>194524428.94</v>
      </c>
      <c r="H41" s="192"/>
      <c r="I41" s="192">
        <v>58295450</v>
      </c>
      <c r="J41" s="192">
        <v>16717163</v>
      </c>
      <c r="K41" s="193">
        <f t="shared" si="1"/>
        <v>75012613</v>
      </c>
      <c r="L41" s="194">
        <f t="shared" si="2"/>
        <v>0.38562052801675223</v>
      </c>
    </row>
    <row r="42" spans="1:12">
      <c r="A42" s="195"/>
      <c r="B42" s="204" t="s">
        <v>650</v>
      </c>
      <c r="C42" s="191">
        <v>548591256</v>
      </c>
      <c r="D42" s="192">
        <v>176663192</v>
      </c>
      <c r="E42" s="192">
        <v>527871529</v>
      </c>
      <c r="F42" s="192">
        <v>26318637</v>
      </c>
      <c r="G42" s="193">
        <f t="shared" si="0"/>
        <v>730853358</v>
      </c>
      <c r="H42" s="192">
        <v>36516900</v>
      </c>
      <c r="I42" s="192">
        <v>229987698</v>
      </c>
      <c r="J42" s="192">
        <v>21813680</v>
      </c>
      <c r="K42" s="193">
        <f t="shared" si="1"/>
        <v>288318278</v>
      </c>
      <c r="L42" s="194">
        <f t="shared" si="2"/>
        <v>0.39449538658341909</v>
      </c>
    </row>
    <row r="43" spans="1:12">
      <c r="A43" s="195"/>
      <c r="B43" s="204" t="s">
        <v>651</v>
      </c>
      <c r="C43" s="191">
        <v>1533220033</v>
      </c>
      <c r="D43" s="192">
        <v>1405334504.0000002</v>
      </c>
      <c r="E43" s="192">
        <v>925492347</v>
      </c>
      <c r="F43" s="192">
        <v>6350956</v>
      </c>
      <c r="G43" s="193">
        <f t="shared" si="0"/>
        <v>2337177807</v>
      </c>
      <c r="H43" s="192">
        <v>594003018</v>
      </c>
      <c r="I43" s="192">
        <v>780574923</v>
      </c>
      <c r="J43" s="192">
        <v>4928316</v>
      </c>
      <c r="K43" s="193">
        <f t="shared" si="1"/>
        <v>1379506257</v>
      </c>
      <c r="L43" s="194">
        <f t="shared" si="2"/>
        <v>0.59024446187546742</v>
      </c>
    </row>
    <row r="44" spans="1:12">
      <c r="A44" s="195"/>
      <c r="B44" s="204" t="s">
        <v>652</v>
      </c>
      <c r="C44" s="191">
        <v>429302866</v>
      </c>
      <c r="D44" s="192"/>
      <c r="E44" s="192">
        <v>297240920.82840002</v>
      </c>
      <c r="F44" s="192">
        <v>160566961</v>
      </c>
      <c r="G44" s="193">
        <f t="shared" si="0"/>
        <v>457807881.82840002</v>
      </c>
      <c r="H44" s="192"/>
      <c r="I44" s="192">
        <v>63927768</v>
      </c>
      <c r="J44" s="192">
        <v>125035834</v>
      </c>
      <c r="K44" s="193">
        <f t="shared" si="1"/>
        <v>188963602</v>
      </c>
      <c r="L44" s="194">
        <f t="shared" si="2"/>
        <v>0.41275742402099835</v>
      </c>
    </row>
    <row r="45" spans="1:12">
      <c r="A45" s="195"/>
      <c r="B45" s="204" t="s">
        <v>653</v>
      </c>
      <c r="C45" s="191">
        <v>60939660</v>
      </c>
      <c r="D45" s="192">
        <v>20916563</v>
      </c>
      <c r="E45" s="192">
        <v>63154746</v>
      </c>
      <c r="F45" s="192"/>
      <c r="G45" s="193">
        <f t="shared" si="0"/>
        <v>84071309</v>
      </c>
      <c r="H45" s="192">
        <v>20399951</v>
      </c>
      <c r="I45" s="192">
        <v>55441374</v>
      </c>
      <c r="J45" s="192"/>
      <c r="K45" s="193">
        <f t="shared" si="1"/>
        <v>75841325</v>
      </c>
      <c r="L45" s="194">
        <f t="shared" si="2"/>
        <v>0.90210710291188634</v>
      </c>
    </row>
    <row r="46" spans="1:12">
      <c r="A46" s="195"/>
      <c r="B46" s="204" t="s">
        <v>654</v>
      </c>
      <c r="C46" s="191">
        <v>2150515991.4000001</v>
      </c>
      <c r="D46" s="192">
        <v>549593811.39999998</v>
      </c>
      <c r="E46" s="192">
        <v>1317300906</v>
      </c>
      <c r="F46" s="192">
        <v>435159090</v>
      </c>
      <c r="G46" s="193">
        <f t="shared" si="0"/>
        <v>2302053807.4000001</v>
      </c>
      <c r="H46" s="192">
        <v>212508582</v>
      </c>
      <c r="I46" s="192">
        <v>1218999601</v>
      </c>
      <c r="J46" s="192">
        <v>380867093</v>
      </c>
      <c r="K46" s="193">
        <f t="shared" si="1"/>
        <v>1812375276</v>
      </c>
      <c r="L46" s="194">
        <f t="shared" si="2"/>
        <v>0.78728623552328869</v>
      </c>
    </row>
    <row r="47" spans="1:12">
      <c r="A47" s="197" t="s">
        <v>655</v>
      </c>
      <c r="B47" s="198"/>
      <c r="C47" s="202">
        <f t="shared" ref="C47:K47" si="6">SUM(C28:C46)</f>
        <v>11088422865.968401</v>
      </c>
      <c r="D47" s="202">
        <f t="shared" si="6"/>
        <v>6179062684.9924002</v>
      </c>
      <c r="E47" s="202">
        <f t="shared" si="6"/>
        <v>6829796415.5167999</v>
      </c>
      <c r="F47" s="202">
        <f t="shared" si="6"/>
        <v>959535701</v>
      </c>
      <c r="G47" s="202">
        <f t="shared" si="6"/>
        <v>13968394801.509199</v>
      </c>
      <c r="H47" s="202">
        <f t="shared" si="6"/>
        <v>2687419712</v>
      </c>
      <c r="I47" s="202">
        <f t="shared" si="6"/>
        <v>5327456496</v>
      </c>
      <c r="J47" s="202">
        <f t="shared" si="6"/>
        <v>800401243</v>
      </c>
      <c r="K47" s="202">
        <f t="shared" si="6"/>
        <v>8815277451</v>
      </c>
      <c r="L47" s="203">
        <f t="shared" si="2"/>
        <v>0.63108736374258001</v>
      </c>
    </row>
    <row r="48" spans="1:12">
      <c r="A48" s="190" t="s">
        <v>656</v>
      </c>
      <c r="B48" s="204" t="s">
        <v>657</v>
      </c>
      <c r="C48" s="191">
        <v>0</v>
      </c>
      <c r="D48" s="192"/>
      <c r="E48" s="192">
        <v>2539216</v>
      </c>
      <c r="F48" s="192"/>
      <c r="G48" s="193">
        <f t="shared" si="0"/>
        <v>2539216</v>
      </c>
      <c r="H48" s="192"/>
      <c r="I48" s="192">
        <v>573630</v>
      </c>
      <c r="J48" s="192"/>
      <c r="K48" s="193">
        <f t="shared" si="1"/>
        <v>573630</v>
      </c>
      <c r="L48" s="194">
        <f t="shared" si="2"/>
        <v>0.22590831185688812</v>
      </c>
    </row>
    <row r="49" spans="1:12">
      <c r="A49" s="206"/>
      <c r="B49" s="204" t="s">
        <v>658</v>
      </c>
      <c r="C49" s="191">
        <v>1488386096</v>
      </c>
      <c r="D49" s="192">
        <v>1473612676</v>
      </c>
      <c r="E49" s="192"/>
      <c r="F49" s="192">
        <v>101301069</v>
      </c>
      <c r="G49" s="193">
        <f t="shared" si="0"/>
        <v>1574913745</v>
      </c>
      <c r="H49" s="192">
        <v>243665686</v>
      </c>
      <c r="I49" s="192"/>
      <c r="J49" s="192">
        <v>80990275</v>
      </c>
      <c r="K49" s="193">
        <f t="shared" si="1"/>
        <v>324655961</v>
      </c>
      <c r="L49" s="194">
        <f t="shared" si="2"/>
        <v>0.20614205827507082</v>
      </c>
    </row>
    <row r="50" spans="1:12">
      <c r="A50" s="206"/>
      <c r="B50" s="204" t="s">
        <v>659</v>
      </c>
      <c r="C50" s="191">
        <v>5158692</v>
      </c>
      <c r="D50" s="192">
        <v>11016520</v>
      </c>
      <c r="E50" s="192">
        <v>24240876</v>
      </c>
      <c r="F50" s="192"/>
      <c r="G50" s="193">
        <f t="shared" si="0"/>
        <v>35257396</v>
      </c>
      <c r="H50" s="192">
        <v>7421817</v>
      </c>
      <c r="I50" s="192">
        <v>1784222</v>
      </c>
      <c r="J50" s="192"/>
      <c r="K50" s="193">
        <f t="shared" si="1"/>
        <v>9206039</v>
      </c>
      <c r="L50" s="194">
        <f t="shared" si="2"/>
        <v>0.26110944211535075</v>
      </c>
    </row>
    <row r="51" spans="1:12">
      <c r="A51" s="195"/>
      <c r="B51" s="204" t="s">
        <v>660</v>
      </c>
      <c r="C51" s="191">
        <v>597351609</v>
      </c>
      <c r="D51" s="192">
        <v>501813906</v>
      </c>
      <c r="E51" s="192">
        <v>231786507</v>
      </c>
      <c r="F51" s="192">
        <v>9176987</v>
      </c>
      <c r="G51" s="193">
        <f t="shared" si="0"/>
        <v>742777400</v>
      </c>
      <c r="H51" s="192">
        <v>158708392</v>
      </c>
      <c r="I51" s="192">
        <v>196273409</v>
      </c>
      <c r="J51" s="192">
        <v>8072345</v>
      </c>
      <c r="K51" s="193">
        <f t="shared" si="1"/>
        <v>363054146</v>
      </c>
      <c r="L51" s="194">
        <f t="shared" si="2"/>
        <v>0.48877920356758298</v>
      </c>
    </row>
    <row r="52" spans="1:12">
      <c r="A52" s="195"/>
      <c r="B52" s="204" t="s">
        <v>661</v>
      </c>
      <c r="C52" s="191">
        <v>0</v>
      </c>
      <c r="D52" s="192"/>
      <c r="E52" s="192">
        <v>5513250</v>
      </c>
      <c r="F52" s="192"/>
      <c r="G52" s="193">
        <f t="shared" si="0"/>
        <v>5513250</v>
      </c>
      <c r="H52" s="192"/>
      <c r="I52" s="192">
        <v>2844643</v>
      </c>
      <c r="J52" s="192"/>
      <c r="K52" s="193">
        <f t="shared" si="1"/>
        <v>2844643</v>
      </c>
      <c r="L52" s="194">
        <f t="shared" si="2"/>
        <v>0.51596481204371292</v>
      </c>
    </row>
    <row r="53" spans="1:12">
      <c r="A53" s="201"/>
      <c r="B53" s="204" t="s">
        <v>662</v>
      </c>
      <c r="C53" s="191">
        <v>833152146</v>
      </c>
      <c r="D53" s="192">
        <v>640373558</v>
      </c>
      <c r="E53" s="192">
        <v>5000000</v>
      </c>
      <c r="F53" s="192">
        <v>69836567</v>
      </c>
      <c r="G53" s="193">
        <f t="shared" si="0"/>
        <v>715210125</v>
      </c>
      <c r="H53" s="192">
        <v>366773363</v>
      </c>
      <c r="I53" s="192">
        <v>4999075</v>
      </c>
      <c r="J53" s="192">
        <v>55696184</v>
      </c>
      <c r="K53" s="193">
        <f t="shared" si="1"/>
        <v>427468622</v>
      </c>
      <c r="L53" s="194">
        <f t="shared" si="2"/>
        <v>0.59768256496648453</v>
      </c>
    </row>
    <row r="54" spans="1:12">
      <c r="A54" s="197" t="s">
        <v>663</v>
      </c>
      <c r="B54" s="198"/>
      <c r="C54" s="202">
        <f>SUM(C48:C53)</f>
        <v>2924048543</v>
      </c>
      <c r="D54" s="202">
        <f t="shared" ref="D54:K54" si="7">SUM(D48:D53)</f>
        <v>2626816660</v>
      </c>
      <c r="E54" s="202">
        <f t="shared" si="7"/>
        <v>269079849</v>
      </c>
      <c r="F54" s="202">
        <f t="shared" si="7"/>
        <v>180314623</v>
      </c>
      <c r="G54" s="202">
        <f t="shared" si="7"/>
        <v>3076211132</v>
      </c>
      <c r="H54" s="202">
        <f t="shared" si="7"/>
        <v>776569258</v>
      </c>
      <c r="I54" s="202">
        <f t="shared" si="7"/>
        <v>206474979</v>
      </c>
      <c r="J54" s="202">
        <f t="shared" si="7"/>
        <v>144758804</v>
      </c>
      <c r="K54" s="202">
        <f t="shared" si="7"/>
        <v>1127803041</v>
      </c>
      <c r="L54" s="203">
        <f t="shared" si="2"/>
        <v>0.36662081781973083</v>
      </c>
    </row>
    <row r="55" spans="1:12">
      <c r="A55" s="207" t="s">
        <v>664</v>
      </c>
      <c r="B55" s="172" t="s">
        <v>665</v>
      </c>
      <c r="C55" s="191">
        <v>367948743</v>
      </c>
      <c r="D55" s="192">
        <v>231698985</v>
      </c>
      <c r="E55" s="192"/>
      <c r="F55" s="192">
        <v>6231543</v>
      </c>
      <c r="G55" s="193">
        <f t="shared" si="0"/>
        <v>237930528</v>
      </c>
      <c r="H55" s="192">
        <v>229927842</v>
      </c>
      <c r="I55" s="192"/>
      <c r="J55" s="192">
        <v>4303263</v>
      </c>
      <c r="K55" s="193">
        <f t="shared" si="1"/>
        <v>234231105</v>
      </c>
      <c r="L55" s="194">
        <f t="shared" si="2"/>
        <v>0.98445166733711442</v>
      </c>
    </row>
    <row r="56" spans="1:12">
      <c r="A56" s="197"/>
      <c r="B56" s="172" t="s">
        <v>666</v>
      </c>
      <c r="C56" s="191">
        <v>62233128.744800001</v>
      </c>
      <c r="D56" s="192">
        <v>31092239.999999996</v>
      </c>
      <c r="E56" s="192">
        <v>49233128.744800001</v>
      </c>
      <c r="F56" s="192"/>
      <c r="G56" s="193">
        <f t="shared" si="0"/>
        <v>80325368.744800001</v>
      </c>
      <c r="H56" s="192">
        <v>15147770</v>
      </c>
      <c r="I56" s="192">
        <v>32596217</v>
      </c>
      <c r="J56" s="192"/>
      <c r="K56" s="193">
        <f t="shared" si="1"/>
        <v>47743987</v>
      </c>
      <c r="L56" s="194">
        <f t="shared" si="2"/>
        <v>0.59438241922905322</v>
      </c>
    </row>
    <row r="57" spans="1:12">
      <c r="A57" s="197"/>
      <c r="B57" s="172" t="s">
        <v>667</v>
      </c>
      <c r="C57" s="191">
        <v>1082689956</v>
      </c>
      <c r="D57" s="192">
        <v>1270212509</v>
      </c>
      <c r="E57" s="192"/>
      <c r="F57" s="192"/>
      <c r="G57" s="193">
        <f t="shared" si="0"/>
        <v>1270212509</v>
      </c>
      <c r="H57" s="192">
        <v>358071084</v>
      </c>
      <c r="I57" s="192"/>
      <c r="J57" s="192"/>
      <c r="K57" s="193">
        <f t="shared" si="1"/>
        <v>358071084</v>
      </c>
      <c r="L57" s="194">
        <f t="shared" si="2"/>
        <v>0.28189856536832453</v>
      </c>
    </row>
    <row r="58" spans="1:12">
      <c r="A58" s="197"/>
      <c r="B58" s="172" t="s">
        <v>668</v>
      </c>
      <c r="C58" s="191">
        <v>19100184</v>
      </c>
      <c r="D58" s="192"/>
      <c r="E58" s="192">
        <v>20000604</v>
      </c>
      <c r="F58" s="192"/>
      <c r="G58" s="193">
        <f t="shared" si="0"/>
        <v>20000604</v>
      </c>
      <c r="H58" s="192"/>
      <c r="I58" s="192">
        <v>14393403</v>
      </c>
      <c r="J58" s="192"/>
      <c r="K58" s="193">
        <f t="shared" si="1"/>
        <v>14393403</v>
      </c>
      <c r="L58" s="194">
        <f t="shared" si="2"/>
        <v>0.71964841661781809</v>
      </c>
    </row>
    <row r="59" spans="1:12">
      <c r="A59" s="197"/>
      <c r="B59" s="172" t="s">
        <v>669</v>
      </c>
      <c r="C59" s="191">
        <v>943196200.02240002</v>
      </c>
      <c r="D59" s="192">
        <v>1140792327.0223999</v>
      </c>
      <c r="E59" s="192">
        <v>4312228</v>
      </c>
      <c r="F59" s="192">
        <v>58418761</v>
      </c>
      <c r="G59" s="193">
        <f t="shared" si="0"/>
        <v>1203523316.0223999</v>
      </c>
      <c r="H59" s="192">
        <v>1030153823</v>
      </c>
      <c r="I59" s="192">
        <v>0</v>
      </c>
      <c r="J59" s="192">
        <v>33785368</v>
      </c>
      <c r="K59" s="193">
        <f t="shared" si="1"/>
        <v>1063939191</v>
      </c>
      <c r="L59" s="194">
        <f t="shared" si="2"/>
        <v>0.88402042306606876</v>
      </c>
    </row>
    <row r="60" spans="1:12">
      <c r="A60" s="208" t="s">
        <v>670</v>
      </c>
      <c r="B60" s="209"/>
      <c r="C60" s="202">
        <f t="shared" ref="C60:J60" si="8">SUM(C55:C59)</f>
        <v>2475168211.7672</v>
      </c>
      <c r="D60" s="202">
        <f t="shared" si="8"/>
        <v>2673796061.0223999</v>
      </c>
      <c r="E60" s="202">
        <f t="shared" si="8"/>
        <v>73545960.744800001</v>
      </c>
      <c r="F60" s="202">
        <f t="shared" si="8"/>
        <v>64650304</v>
      </c>
      <c r="G60" s="202">
        <f t="shared" si="8"/>
        <v>2811992325.7672</v>
      </c>
      <c r="H60" s="202">
        <f t="shared" si="8"/>
        <v>1633300519</v>
      </c>
      <c r="I60" s="202">
        <f t="shared" si="8"/>
        <v>46989620</v>
      </c>
      <c r="J60" s="202">
        <f t="shared" si="8"/>
        <v>38088631</v>
      </c>
      <c r="K60" s="193">
        <f t="shared" si="1"/>
        <v>1718378770</v>
      </c>
      <c r="L60" s="203">
        <f t="shared" si="2"/>
        <v>0.61108942377044795</v>
      </c>
    </row>
    <row r="61" spans="1:12">
      <c r="A61" s="190" t="s">
        <v>671</v>
      </c>
      <c r="B61" s="205" t="s">
        <v>672</v>
      </c>
      <c r="C61" s="210">
        <v>740824988</v>
      </c>
      <c r="D61" s="193"/>
      <c r="E61" s="193">
        <v>717086936</v>
      </c>
      <c r="F61" s="193">
        <v>23751052</v>
      </c>
      <c r="G61" s="193">
        <f t="shared" si="0"/>
        <v>740837988</v>
      </c>
      <c r="H61" s="193"/>
      <c r="I61" s="193">
        <v>667654001</v>
      </c>
      <c r="J61" s="193">
        <v>14441169</v>
      </c>
      <c r="K61" s="193">
        <f t="shared" si="1"/>
        <v>682095170</v>
      </c>
      <c r="L61" s="211">
        <f t="shared" si="2"/>
        <v>0.92070760550686015</v>
      </c>
    </row>
    <row r="62" spans="1:12">
      <c r="A62" s="195"/>
      <c r="B62" s="204" t="s">
        <v>673</v>
      </c>
      <c r="C62" s="191">
        <v>49162500</v>
      </c>
      <c r="D62" s="192">
        <v>179853195</v>
      </c>
      <c r="E62" s="192"/>
      <c r="F62" s="192"/>
      <c r="G62" s="193">
        <f t="shared" si="0"/>
        <v>179853195</v>
      </c>
      <c r="H62" s="192">
        <v>62100</v>
      </c>
      <c r="I62" s="192"/>
      <c r="J62" s="192"/>
      <c r="K62" s="193">
        <f t="shared" si="1"/>
        <v>62100</v>
      </c>
      <c r="L62" s="194">
        <f t="shared" si="2"/>
        <v>3.4528160592309747E-4</v>
      </c>
    </row>
    <row r="63" spans="1:12">
      <c r="A63" s="195"/>
      <c r="B63" s="204" t="s">
        <v>674</v>
      </c>
      <c r="C63" s="191">
        <v>0</v>
      </c>
      <c r="D63" s="192"/>
      <c r="E63" s="192">
        <v>4289345</v>
      </c>
      <c r="F63" s="192"/>
      <c r="G63" s="193">
        <f t="shared" si="0"/>
        <v>4289345</v>
      </c>
      <c r="H63" s="192"/>
      <c r="I63" s="192">
        <v>2530718</v>
      </c>
      <c r="J63" s="192"/>
      <c r="K63" s="193">
        <f t="shared" si="1"/>
        <v>2530718</v>
      </c>
      <c r="L63" s="194">
        <f t="shared" si="2"/>
        <v>0.59000103745443655</v>
      </c>
    </row>
    <row r="64" spans="1:12">
      <c r="A64" s="195"/>
      <c r="B64" s="204" t="s">
        <v>675</v>
      </c>
      <c r="C64" s="191">
        <v>3048591256</v>
      </c>
      <c r="D64" s="192">
        <v>47758316</v>
      </c>
      <c r="E64" s="192">
        <v>2954518846</v>
      </c>
      <c r="F64" s="192"/>
      <c r="G64" s="193">
        <f t="shared" si="0"/>
        <v>3002277162</v>
      </c>
      <c r="H64" s="192">
        <v>11756498</v>
      </c>
      <c r="I64" s="192">
        <v>2627006729</v>
      </c>
      <c r="J64" s="192"/>
      <c r="K64" s="193">
        <f t="shared" si="1"/>
        <v>2638763227</v>
      </c>
      <c r="L64" s="194">
        <f t="shared" si="2"/>
        <v>0.87892059414066848</v>
      </c>
    </row>
    <row r="65" spans="1:12">
      <c r="A65" s="195"/>
      <c r="B65" s="204" t="s">
        <v>676</v>
      </c>
      <c r="C65" s="191">
        <v>66271500</v>
      </c>
      <c r="D65" s="192">
        <v>51000000</v>
      </c>
      <c r="E65" s="192">
        <v>0</v>
      </c>
      <c r="F65" s="192">
        <v>14052848</v>
      </c>
      <c r="G65" s="193">
        <f t="shared" si="0"/>
        <v>65052848</v>
      </c>
      <c r="H65" s="192">
        <v>0</v>
      </c>
      <c r="I65" s="192">
        <v>0</v>
      </c>
      <c r="J65" s="192">
        <v>7405279</v>
      </c>
      <c r="K65" s="193">
        <f t="shared" si="1"/>
        <v>7405279</v>
      </c>
      <c r="L65" s="194">
        <f t="shared" si="2"/>
        <v>0.11383481627122613</v>
      </c>
    </row>
    <row r="66" spans="1:12">
      <c r="A66" s="195"/>
      <c r="B66" s="204" t="s">
        <v>677</v>
      </c>
      <c r="C66" s="191">
        <v>1358869367</v>
      </c>
      <c r="D66" s="192">
        <v>1358869367</v>
      </c>
      <c r="E66" s="192"/>
      <c r="F66" s="192"/>
      <c r="G66" s="193">
        <f t="shared" si="0"/>
        <v>1358869367</v>
      </c>
      <c r="H66" s="192">
        <v>0</v>
      </c>
      <c r="I66" s="192"/>
      <c r="J66" s="192"/>
      <c r="K66" s="193">
        <f t="shared" si="1"/>
        <v>0</v>
      </c>
      <c r="L66" s="194">
        <f t="shared" si="2"/>
        <v>0</v>
      </c>
    </row>
    <row r="67" spans="1:12">
      <c r="A67" s="195"/>
      <c r="B67" s="204" t="s">
        <v>678</v>
      </c>
      <c r="C67" s="191">
        <v>3396781443.8059998</v>
      </c>
      <c r="D67" s="192">
        <v>691481275</v>
      </c>
      <c r="E67" s="192">
        <v>3193168976.8059998</v>
      </c>
      <c r="F67" s="192">
        <v>36563579</v>
      </c>
      <c r="G67" s="193">
        <f t="shared" si="0"/>
        <v>3921213830.8059998</v>
      </c>
      <c r="H67" s="192">
        <v>139129744</v>
      </c>
      <c r="I67" s="192">
        <v>1961691270</v>
      </c>
      <c r="J67" s="192">
        <v>14590804</v>
      </c>
      <c r="K67" s="193">
        <f t="shared" si="1"/>
        <v>2115411818</v>
      </c>
      <c r="L67" s="194">
        <f t="shared" si="2"/>
        <v>0.53947882193539554</v>
      </c>
    </row>
    <row r="68" spans="1:12">
      <c r="A68" s="195"/>
      <c r="B68" s="204" t="s">
        <v>679</v>
      </c>
      <c r="C68" s="191">
        <v>690679490</v>
      </c>
      <c r="D68" s="192">
        <v>8956365</v>
      </c>
      <c r="E68" s="192">
        <v>466046287</v>
      </c>
      <c r="F68" s="192">
        <v>213466815</v>
      </c>
      <c r="G68" s="193">
        <f t="shared" si="0"/>
        <v>688469467</v>
      </c>
      <c r="H68" s="192">
        <v>6674687</v>
      </c>
      <c r="I68" s="192">
        <v>449893750</v>
      </c>
      <c r="J68" s="192">
        <v>185433961</v>
      </c>
      <c r="K68" s="193">
        <f t="shared" si="1"/>
        <v>642002398</v>
      </c>
      <c r="L68" s="194">
        <f t="shared" si="2"/>
        <v>0.93250671056992573</v>
      </c>
    </row>
    <row r="69" spans="1:12">
      <c r="A69" s="201"/>
      <c r="B69" s="204" t="s">
        <v>680</v>
      </c>
      <c r="C69" s="191">
        <v>593939977</v>
      </c>
      <c r="D69" s="192">
        <v>130102500</v>
      </c>
      <c r="E69" s="192">
        <v>494393290</v>
      </c>
      <c r="F69" s="192">
        <v>55190236</v>
      </c>
      <c r="G69" s="193">
        <f t="shared" si="0"/>
        <v>679686026</v>
      </c>
      <c r="H69" s="192">
        <v>0</v>
      </c>
      <c r="I69" s="192">
        <v>481819566</v>
      </c>
      <c r="J69" s="192">
        <v>48906143</v>
      </c>
      <c r="K69" s="193">
        <f t="shared" si="1"/>
        <v>530725709</v>
      </c>
      <c r="L69" s="194">
        <f t="shared" si="2"/>
        <v>0.78083951809831675</v>
      </c>
    </row>
    <row r="70" spans="1:12">
      <c r="A70" s="197" t="s">
        <v>681</v>
      </c>
      <c r="B70" s="198"/>
      <c r="C70" s="202">
        <f>SUM(C61:C69)</f>
        <v>9945120521.8059998</v>
      </c>
      <c r="D70" s="202">
        <f t="shared" ref="D70:K70" si="9">SUM(D61:D69)</f>
        <v>2468021018</v>
      </c>
      <c r="E70" s="202">
        <f t="shared" si="9"/>
        <v>7829503680.8059998</v>
      </c>
      <c r="F70" s="202">
        <f t="shared" si="9"/>
        <v>343024530</v>
      </c>
      <c r="G70" s="202">
        <f t="shared" si="9"/>
        <v>10640549228.806</v>
      </c>
      <c r="H70" s="202">
        <f t="shared" si="9"/>
        <v>157623029</v>
      </c>
      <c r="I70" s="202">
        <f t="shared" si="9"/>
        <v>6190596034</v>
      </c>
      <c r="J70" s="202">
        <f t="shared" si="9"/>
        <v>270777356</v>
      </c>
      <c r="K70" s="202">
        <f t="shared" si="9"/>
        <v>6618996419</v>
      </c>
      <c r="L70" s="203">
        <f t="shared" si="2"/>
        <v>0.6220540196441281</v>
      </c>
    </row>
    <row r="71" spans="1:12">
      <c r="A71" s="190" t="s">
        <v>682</v>
      </c>
      <c r="B71" s="204" t="s">
        <v>683</v>
      </c>
      <c r="C71" s="191">
        <v>0</v>
      </c>
      <c r="D71" s="192"/>
      <c r="E71" s="192">
        <v>21652512</v>
      </c>
      <c r="F71" s="192"/>
      <c r="G71" s="193">
        <f t="shared" si="0"/>
        <v>21652512</v>
      </c>
      <c r="H71" s="192"/>
      <c r="I71" s="192">
        <v>19522610</v>
      </c>
      <c r="J71" s="192"/>
      <c r="K71" s="193">
        <f t="shared" si="1"/>
        <v>19522610</v>
      </c>
      <c r="L71" s="194">
        <f t="shared" si="2"/>
        <v>0.9016325680826317</v>
      </c>
    </row>
    <row r="72" spans="1:12">
      <c r="A72" s="195"/>
      <c r="B72" s="204" t="s">
        <v>684</v>
      </c>
      <c r="C72" s="191">
        <v>482275665</v>
      </c>
      <c r="D72" s="192">
        <v>123649802</v>
      </c>
      <c r="E72" s="192">
        <v>262282536</v>
      </c>
      <c r="F72" s="192">
        <v>143385247</v>
      </c>
      <c r="G72" s="193">
        <f t="shared" si="0"/>
        <v>529317585</v>
      </c>
      <c r="H72" s="192">
        <v>104491854</v>
      </c>
      <c r="I72" s="192">
        <v>197813472</v>
      </c>
      <c r="J72" s="192">
        <v>129529890</v>
      </c>
      <c r="K72" s="193">
        <f t="shared" si="1"/>
        <v>431835216</v>
      </c>
      <c r="L72" s="194">
        <f t="shared" si="2"/>
        <v>0.81583387410036645</v>
      </c>
    </row>
    <row r="73" spans="1:12">
      <c r="A73" s="195"/>
      <c r="B73" s="204" t="s">
        <v>685</v>
      </c>
      <c r="C73" s="191">
        <v>425842288</v>
      </c>
      <c r="D73" s="192">
        <v>23302529</v>
      </c>
      <c r="E73" s="192">
        <v>199574522</v>
      </c>
      <c r="F73" s="192">
        <v>202150194</v>
      </c>
      <c r="G73" s="193">
        <f t="shared" si="0"/>
        <v>425027245</v>
      </c>
      <c r="H73" s="192">
        <v>23278713</v>
      </c>
      <c r="I73" s="192">
        <v>166737329</v>
      </c>
      <c r="J73" s="192">
        <v>187978031</v>
      </c>
      <c r="K73" s="193">
        <f t="shared" ref="K73:K96" si="10">+H73+I73+J73</f>
        <v>377994073</v>
      </c>
      <c r="L73" s="194">
        <f t="shared" ref="L73:L97" si="11">+K73/G73</f>
        <v>0.88934080684639405</v>
      </c>
    </row>
    <row r="74" spans="1:12">
      <c r="A74" s="195"/>
      <c r="B74" s="204" t="s">
        <v>686</v>
      </c>
      <c r="C74" s="191">
        <v>4083038</v>
      </c>
      <c r="D74" s="192"/>
      <c r="E74" s="192">
        <v>4431038</v>
      </c>
      <c r="F74" s="192"/>
      <c r="G74" s="193">
        <f t="shared" si="0"/>
        <v>4431038</v>
      </c>
      <c r="H74" s="192"/>
      <c r="I74" s="192">
        <v>4331711</v>
      </c>
      <c r="J74" s="192"/>
      <c r="K74" s="193">
        <f t="shared" si="10"/>
        <v>4331711</v>
      </c>
      <c r="L74" s="194">
        <f t="shared" si="11"/>
        <v>0.97758380767666631</v>
      </c>
    </row>
    <row r="75" spans="1:12">
      <c r="A75" s="201"/>
      <c r="B75" s="204" t="s">
        <v>687</v>
      </c>
      <c r="C75" s="191">
        <v>75002062</v>
      </c>
      <c r="D75" s="192">
        <v>56997485</v>
      </c>
      <c r="E75" s="192">
        <v>37605188</v>
      </c>
      <c r="F75" s="192"/>
      <c r="G75" s="193">
        <f t="shared" si="0"/>
        <v>94602673</v>
      </c>
      <c r="H75" s="192">
        <v>56706668</v>
      </c>
      <c r="I75" s="192">
        <v>31571964</v>
      </c>
      <c r="J75" s="192"/>
      <c r="K75" s="193">
        <f t="shared" si="10"/>
        <v>88278632</v>
      </c>
      <c r="L75" s="194">
        <f t="shared" si="11"/>
        <v>0.93315156116149067</v>
      </c>
    </row>
    <row r="76" spans="1:12">
      <c r="A76" s="197" t="s">
        <v>688</v>
      </c>
      <c r="B76" s="198"/>
      <c r="C76" s="202">
        <f>SUM(C71:C75)</f>
        <v>987203053</v>
      </c>
      <c r="D76" s="202">
        <f t="shared" ref="D76:K76" si="12">SUM(D71:D75)</f>
        <v>203949816</v>
      </c>
      <c r="E76" s="202">
        <f t="shared" si="12"/>
        <v>525545796</v>
      </c>
      <c r="F76" s="202">
        <f t="shared" si="12"/>
        <v>345535441</v>
      </c>
      <c r="G76" s="202">
        <f t="shared" si="12"/>
        <v>1075031053</v>
      </c>
      <c r="H76" s="202">
        <f t="shared" si="12"/>
        <v>184477235</v>
      </c>
      <c r="I76" s="202">
        <f t="shared" si="12"/>
        <v>419977086</v>
      </c>
      <c r="J76" s="202">
        <f t="shared" si="12"/>
        <v>317507921</v>
      </c>
      <c r="K76" s="202">
        <f t="shared" si="12"/>
        <v>921962242</v>
      </c>
      <c r="L76" s="203">
        <f t="shared" si="11"/>
        <v>0.85761452139187644</v>
      </c>
    </row>
    <row r="77" spans="1:12">
      <c r="A77" s="190" t="s">
        <v>689</v>
      </c>
      <c r="B77" s="204" t="s">
        <v>690</v>
      </c>
      <c r="C77" s="191">
        <v>32160332</v>
      </c>
      <c r="D77" s="192"/>
      <c r="E77" s="192">
        <v>32160332</v>
      </c>
      <c r="F77" s="192"/>
      <c r="G77" s="193">
        <f t="shared" si="0"/>
        <v>32160332</v>
      </c>
      <c r="H77" s="192"/>
      <c r="I77" s="192">
        <v>30731229</v>
      </c>
      <c r="J77" s="192"/>
      <c r="K77" s="193">
        <f t="shared" si="10"/>
        <v>30731229</v>
      </c>
      <c r="L77" s="194">
        <f t="shared" si="11"/>
        <v>0.95556317640004462</v>
      </c>
    </row>
    <row r="78" spans="1:12">
      <c r="A78" s="195"/>
      <c r="B78" s="204" t="s">
        <v>691</v>
      </c>
      <c r="C78" s="191">
        <v>4096588028</v>
      </c>
      <c r="D78" s="192">
        <v>0</v>
      </c>
      <c r="E78" s="192">
        <v>4078564547</v>
      </c>
      <c r="F78" s="192"/>
      <c r="G78" s="193">
        <f t="shared" si="0"/>
        <v>4078564547</v>
      </c>
      <c r="H78" s="192">
        <v>0</v>
      </c>
      <c r="I78" s="192">
        <v>4038242809</v>
      </c>
      <c r="J78" s="192"/>
      <c r="K78" s="193">
        <f t="shared" si="10"/>
        <v>4038242809</v>
      </c>
      <c r="L78" s="194">
        <f t="shared" si="11"/>
        <v>0.99011374282904052</v>
      </c>
    </row>
    <row r="79" spans="1:12">
      <c r="A79" s="195"/>
      <c r="B79" s="204" t="s">
        <v>692</v>
      </c>
      <c r="C79" s="191">
        <v>3627878418</v>
      </c>
      <c r="D79" s="192">
        <v>215830000</v>
      </c>
      <c r="E79" s="192">
        <v>3431658576</v>
      </c>
      <c r="F79" s="192"/>
      <c r="G79" s="193">
        <f t="shared" ref="G79:G85" si="13">+D79+E79+F79</f>
        <v>3647488576</v>
      </c>
      <c r="H79" s="192">
        <v>215830000</v>
      </c>
      <c r="I79" s="192">
        <v>3362981404</v>
      </c>
      <c r="J79" s="192"/>
      <c r="K79" s="193">
        <f t="shared" si="10"/>
        <v>3578811404</v>
      </c>
      <c r="L79" s="194">
        <f t="shared" si="11"/>
        <v>0.98117138119310732</v>
      </c>
    </row>
    <row r="80" spans="1:12">
      <c r="A80" s="195"/>
      <c r="B80" s="204" t="s">
        <v>693</v>
      </c>
      <c r="C80" s="191">
        <v>17494621</v>
      </c>
      <c r="D80" s="192"/>
      <c r="E80" s="192">
        <v>17494621</v>
      </c>
      <c r="F80" s="192"/>
      <c r="G80" s="193">
        <f t="shared" si="13"/>
        <v>17494621</v>
      </c>
      <c r="H80" s="192"/>
      <c r="I80" s="192">
        <v>15890970</v>
      </c>
      <c r="J80" s="192"/>
      <c r="K80" s="193">
        <f t="shared" si="10"/>
        <v>15890970</v>
      </c>
      <c r="L80" s="194">
        <f t="shared" si="11"/>
        <v>0.90833462468263815</v>
      </c>
    </row>
    <row r="81" spans="1:12">
      <c r="A81" s="195"/>
      <c r="B81" s="204" t="s">
        <v>694</v>
      </c>
      <c r="C81" s="191">
        <v>1209650920</v>
      </c>
      <c r="D81" s="192">
        <v>1847611</v>
      </c>
      <c r="E81" s="192">
        <v>1250910103</v>
      </c>
      <c r="F81" s="192">
        <v>15311341</v>
      </c>
      <c r="G81" s="193">
        <f t="shared" si="13"/>
        <v>1268069055</v>
      </c>
      <c r="H81" s="192">
        <v>0</v>
      </c>
      <c r="I81" s="192">
        <v>1069158092</v>
      </c>
      <c r="J81" s="192">
        <v>15242578</v>
      </c>
      <c r="K81" s="193">
        <f t="shared" si="10"/>
        <v>1084400670</v>
      </c>
      <c r="L81" s="194">
        <f t="shared" si="11"/>
        <v>0.85515900393926103</v>
      </c>
    </row>
    <row r="82" spans="1:12">
      <c r="A82" s="195"/>
      <c r="B82" s="204" t="s">
        <v>695</v>
      </c>
      <c r="C82" s="191">
        <v>38781499</v>
      </c>
      <c r="D82" s="192">
        <v>20365099</v>
      </c>
      <c r="E82" s="192">
        <v>20306938</v>
      </c>
      <c r="F82" s="192"/>
      <c r="G82" s="193">
        <f t="shared" si="13"/>
        <v>40672037</v>
      </c>
      <c r="H82" s="192">
        <v>15252582</v>
      </c>
      <c r="I82" s="192">
        <v>12623700</v>
      </c>
      <c r="J82" s="192"/>
      <c r="K82" s="193">
        <f t="shared" si="10"/>
        <v>27876282</v>
      </c>
      <c r="L82" s="194">
        <f t="shared" si="11"/>
        <v>0.68539183321454988</v>
      </c>
    </row>
    <row r="83" spans="1:12">
      <c r="A83" s="195"/>
      <c r="B83" s="204" t="s">
        <v>696</v>
      </c>
      <c r="C83" s="191">
        <v>1501426362</v>
      </c>
      <c r="D83" s="192"/>
      <c r="E83" s="192">
        <v>1245694674</v>
      </c>
      <c r="F83" s="192">
        <v>336999693</v>
      </c>
      <c r="G83" s="193">
        <f t="shared" si="13"/>
        <v>1582694367</v>
      </c>
      <c r="H83" s="192"/>
      <c r="I83" s="192">
        <v>852323888</v>
      </c>
      <c r="J83" s="192">
        <v>305087924</v>
      </c>
      <c r="K83" s="193">
        <f t="shared" si="10"/>
        <v>1157411812</v>
      </c>
      <c r="L83" s="194">
        <f t="shared" si="11"/>
        <v>0.73129205242189377</v>
      </c>
    </row>
    <row r="84" spans="1:12">
      <c r="A84" s="195"/>
      <c r="B84" s="204" t="s">
        <v>697</v>
      </c>
      <c r="C84" s="191">
        <v>266251011</v>
      </c>
      <c r="D84" s="192">
        <v>297712342.59319997</v>
      </c>
      <c r="E84" s="192">
        <v>733149970.99499989</v>
      </c>
      <c r="F84" s="192">
        <v>70235170</v>
      </c>
      <c r="G84" s="193">
        <f t="shared" si="13"/>
        <v>1101097483.5881999</v>
      </c>
      <c r="H84" s="192">
        <v>273272602</v>
      </c>
      <c r="I84" s="192">
        <v>18816017</v>
      </c>
      <c r="J84" s="192">
        <v>69655557</v>
      </c>
      <c r="K84" s="193">
        <f t="shared" si="10"/>
        <v>361744176</v>
      </c>
      <c r="L84" s="194">
        <f t="shared" si="11"/>
        <v>0.32853056281735082</v>
      </c>
    </row>
    <row r="85" spans="1:12">
      <c r="A85" s="201"/>
      <c r="B85" s="204" t="s">
        <v>698</v>
      </c>
      <c r="C85" s="191">
        <v>681168483</v>
      </c>
      <c r="D85" s="192">
        <v>138800000</v>
      </c>
      <c r="E85" s="192">
        <v>586493726.73600006</v>
      </c>
      <c r="F85" s="192">
        <v>148333092</v>
      </c>
      <c r="G85" s="193">
        <f t="shared" si="13"/>
        <v>873626818.73600006</v>
      </c>
      <c r="H85" s="192">
        <v>131512783</v>
      </c>
      <c r="I85" s="192">
        <v>364774738</v>
      </c>
      <c r="J85" s="192">
        <v>146288828</v>
      </c>
      <c r="K85" s="193">
        <f t="shared" si="10"/>
        <v>642576349</v>
      </c>
      <c r="L85" s="194">
        <f t="shared" si="11"/>
        <v>0.73552727001868645</v>
      </c>
    </row>
    <row r="86" spans="1:12">
      <c r="A86" s="197" t="s">
        <v>699</v>
      </c>
      <c r="B86" s="198"/>
      <c r="C86" s="202">
        <f t="shared" ref="C86:K86" si="14">SUM(C77:C85)</f>
        <v>11471399674</v>
      </c>
      <c r="D86" s="202">
        <f t="shared" si="14"/>
        <v>674555052.59319997</v>
      </c>
      <c r="E86" s="202">
        <f t="shared" si="14"/>
        <v>11396433488.730999</v>
      </c>
      <c r="F86" s="202">
        <f t="shared" si="14"/>
        <v>570879296</v>
      </c>
      <c r="G86" s="202">
        <f t="shared" si="14"/>
        <v>12641867837.3242</v>
      </c>
      <c r="H86" s="202">
        <f t="shared" si="14"/>
        <v>635867967</v>
      </c>
      <c r="I86" s="202">
        <f t="shared" si="14"/>
        <v>9765542847</v>
      </c>
      <c r="J86" s="202">
        <f t="shared" si="14"/>
        <v>536274887</v>
      </c>
      <c r="K86" s="202">
        <f t="shared" si="14"/>
        <v>10937685701</v>
      </c>
      <c r="L86" s="203">
        <f t="shared" si="11"/>
        <v>0.86519538423802178</v>
      </c>
    </row>
    <row r="87" spans="1:12">
      <c r="A87" s="190" t="s">
        <v>700</v>
      </c>
      <c r="B87" s="204" t="s">
        <v>701</v>
      </c>
      <c r="C87" s="191">
        <v>33012600</v>
      </c>
      <c r="D87" s="192"/>
      <c r="E87" s="192">
        <v>51301183</v>
      </c>
      <c r="F87" s="192"/>
      <c r="G87" s="193">
        <f t="shared" ref="G87:G94" si="15">+D87+E87+F87</f>
        <v>51301183</v>
      </c>
      <c r="H87" s="192"/>
      <c r="I87" s="192">
        <v>22355356</v>
      </c>
      <c r="J87" s="192"/>
      <c r="K87" s="193">
        <f t="shared" si="10"/>
        <v>22355356</v>
      </c>
      <c r="L87" s="194">
        <f t="shared" si="11"/>
        <v>0.43576687110704643</v>
      </c>
    </row>
    <row r="88" spans="1:12">
      <c r="A88" s="195"/>
      <c r="B88" s="204" t="s">
        <v>702</v>
      </c>
      <c r="C88" s="191">
        <v>7947093354</v>
      </c>
      <c r="D88" s="192"/>
      <c r="E88" s="192">
        <v>7726027668</v>
      </c>
      <c r="F88" s="192"/>
      <c r="G88" s="193">
        <f t="shared" si="15"/>
        <v>7726027668</v>
      </c>
      <c r="H88" s="192"/>
      <c r="I88" s="192">
        <v>7694030862</v>
      </c>
      <c r="J88" s="192"/>
      <c r="K88" s="193">
        <f t="shared" si="10"/>
        <v>7694030862</v>
      </c>
      <c r="L88" s="194">
        <f t="shared" si="11"/>
        <v>0.99585856958129648</v>
      </c>
    </row>
    <row r="89" spans="1:12">
      <c r="A89" s="195"/>
      <c r="B89" s="204" t="s">
        <v>703</v>
      </c>
      <c r="C89" s="191">
        <v>12000000</v>
      </c>
      <c r="D89" s="192">
        <v>45942500</v>
      </c>
      <c r="E89" s="192">
        <v>449430323</v>
      </c>
      <c r="F89" s="192"/>
      <c r="G89" s="193">
        <f t="shared" si="15"/>
        <v>495372823</v>
      </c>
      <c r="H89" s="192">
        <v>36897000</v>
      </c>
      <c r="I89" s="192">
        <v>449263708</v>
      </c>
      <c r="J89" s="192"/>
      <c r="K89" s="193">
        <f t="shared" si="10"/>
        <v>486160708</v>
      </c>
      <c r="L89" s="194">
        <f t="shared" si="11"/>
        <v>0.98140367300690612</v>
      </c>
    </row>
    <row r="90" spans="1:12">
      <c r="A90" s="195"/>
      <c r="B90" s="204" t="s">
        <v>704</v>
      </c>
      <c r="C90" s="191">
        <v>363587331</v>
      </c>
      <c r="D90" s="192">
        <v>46402928</v>
      </c>
      <c r="E90" s="192">
        <v>232075561</v>
      </c>
      <c r="F90" s="192"/>
      <c r="G90" s="193">
        <f t="shared" si="15"/>
        <v>278478489</v>
      </c>
      <c r="H90" s="192">
        <v>35665886</v>
      </c>
      <c r="I90" s="192">
        <v>224252327</v>
      </c>
      <c r="J90" s="192"/>
      <c r="K90" s="193">
        <f t="shared" si="10"/>
        <v>259918213</v>
      </c>
      <c r="L90" s="194">
        <f t="shared" si="11"/>
        <v>0.93335113219463062</v>
      </c>
    </row>
    <row r="91" spans="1:12">
      <c r="A91" s="195"/>
      <c r="B91" s="204" t="s">
        <v>705</v>
      </c>
      <c r="C91" s="191">
        <v>427014640</v>
      </c>
      <c r="D91" s="192">
        <v>232014640</v>
      </c>
      <c r="E91" s="192"/>
      <c r="F91" s="192"/>
      <c r="G91" s="193">
        <f t="shared" si="15"/>
        <v>232014640</v>
      </c>
      <c r="H91" s="192">
        <v>52966434</v>
      </c>
      <c r="I91" s="192"/>
      <c r="J91" s="192"/>
      <c r="K91" s="193">
        <f t="shared" si="10"/>
        <v>52966434</v>
      </c>
      <c r="L91" s="194">
        <f t="shared" si="11"/>
        <v>0.22828918899255668</v>
      </c>
    </row>
    <row r="92" spans="1:12">
      <c r="A92" s="195"/>
      <c r="B92" s="204" t="s">
        <v>706</v>
      </c>
      <c r="C92" s="191">
        <v>288749489.99999994</v>
      </c>
      <c r="D92" s="192"/>
      <c r="E92" s="192">
        <v>562316976.96879995</v>
      </c>
      <c r="F92" s="192"/>
      <c r="G92" s="193">
        <f t="shared" si="15"/>
        <v>562316976.96879995</v>
      </c>
      <c r="H92" s="192"/>
      <c r="I92" s="192">
        <v>400559169</v>
      </c>
      <c r="J92" s="192"/>
      <c r="K92" s="193">
        <f t="shared" si="10"/>
        <v>400559169</v>
      </c>
      <c r="L92" s="194">
        <f t="shared" si="11"/>
        <v>0.71233696545894065</v>
      </c>
    </row>
    <row r="93" spans="1:12">
      <c r="A93" s="195"/>
      <c r="B93" s="204" t="s">
        <v>707</v>
      </c>
      <c r="C93" s="191">
        <v>181627343.82499999</v>
      </c>
      <c r="D93" s="192">
        <v>320433294.18999994</v>
      </c>
      <c r="E93" s="192">
        <v>41915042</v>
      </c>
      <c r="F93" s="192"/>
      <c r="G93" s="193">
        <f t="shared" si="15"/>
        <v>362348336.18999994</v>
      </c>
      <c r="H93" s="192">
        <v>208598853</v>
      </c>
      <c r="I93" s="192">
        <v>38657110</v>
      </c>
      <c r="J93" s="192"/>
      <c r="K93" s="193">
        <f t="shared" si="10"/>
        <v>247255963</v>
      </c>
      <c r="L93" s="194">
        <f t="shared" si="11"/>
        <v>0.68237090750804374</v>
      </c>
    </row>
    <row r="94" spans="1:12">
      <c r="A94" s="195"/>
      <c r="B94" s="204" t="s">
        <v>708</v>
      </c>
      <c r="C94" s="191">
        <v>1888837624</v>
      </c>
      <c r="D94" s="192">
        <v>47009928.064999998</v>
      </c>
      <c r="E94" s="192">
        <v>1057741579</v>
      </c>
      <c r="F94" s="192">
        <v>1574366588</v>
      </c>
      <c r="G94" s="193">
        <f t="shared" si="15"/>
        <v>2679118095.0650001</v>
      </c>
      <c r="H94" s="192">
        <v>37697740</v>
      </c>
      <c r="I94" s="192">
        <v>1009235182</v>
      </c>
      <c r="J94" s="192">
        <v>1566168413</v>
      </c>
      <c r="K94" s="193">
        <f t="shared" si="10"/>
        <v>2613101335</v>
      </c>
      <c r="L94" s="194">
        <f t="shared" si="11"/>
        <v>0.97535877190833631</v>
      </c>
    </row>
    <row r="95" spans="1:12">
      <c r="A95" s="208" t="s">
        <v>709</v>
      </c>
      <c r="B95" s="212"/>
      <c r="C95" s="202">
        <f t="shared" ref="C95:K95" si="16">SUM(C87:C94)</f>
        <v>11141922382.825001</v>
      </c>
      <c r="D95" s="202">
        <f t="shared" si="16"/>
        <v>691803290.25499988</v>
      </c>
      <c r="E95" s="202">
        <f t="shared" si="16"/>
        <v>10120808332.9688</v>
      </c>
      <c r="F95" s="202">
        <f t="shared" si="16"/>
        <v>1574366588</v>
      </c>
      <c r="G95" s="202">
        <f t="shared" si="16"/>
        <v>12386978211.223801</v>
      </c>
      <c r="H95" s="202">
        <f t="shared" si="16"/>
        <v>371825913</v>
      </c>
      <c r="I95" s="202">
        <f t="shared" si="16"/>
        <v>9838353714</v>
      </c>
      <c r="J95" s="202">
        <f t="shared" si="16"/>
        <v>1566168413</v>
      </c>
      <c r="K95" s="202">
        <f t="shared" si="16"/>
        <v>11776348040</v>
      </c>
      <c r="L95" s="203">
        <f t="shared" si="11"/>
        <v>0.95070386329811163</v>
      </c>
    </row>
    <row r="96" spans="1:12" hidden="1">
      <c r="A96" s="213"/>
      <c r="B96" s="214"/>
      <c r="C96" s="105"/>
      <c r="D96" s="105"/>
      <c r="E96" s="105"/>
      <c r="F96" s="105"/>
      <c r="G96" s="105"/>
      <c r="H96" s="105"/>
      <c r="I96" s="105"/>
      <c r="J96" s="105"/>
      <c r="K96" s="210">
        <f t="shared" si="10"/>
        <v>0</v>
      </c>
      <c r="L96" s="215" t="e">
        <f t="shared" si="11"/>
        <v>#DIV/0!</v>
      </c>
    </row>
    <row r="97" spans="1:12">
      <c r="A97" s="184" t="s">
        <v>10</v>
      </c>
      <c r="B97" s="185"/>
      <c r="C97" s="216">
        <f t="shared" ref="C97:K97" si="17">SUM(C95,C86,C76,C70,C60,C54,C47,C27,C21,C17,C96)</f>
        <v>78011667144.010193</v>
      </c>
      <c r="D97" s="216">
        <f t="shared" si="17"/>
        <v>17476349085.862999</v>
      </c>
      <c r="E97" s="216">
        <f t="shared" si="17"/>
        <v>60073012908.222794</v>
      </c>
      <c r="F97" s="216">
        <f t="shared" si="17"/>
        <v>14389900765</v>
      </c>
      <c r="G97" s="216">
        <f t="shared" si="17"/>
        <v>91939262759.0858</v>
      </c>
      <c r="H97" s="216">
        <f t="shared" si="17"/>
        <v>8095359260</v>
      </c>
      <c r="I97" s="216">
        <f t="shared" si="17"/>
        <v>45219811710</v>
      </c>
      <c r="J97" s="216">
        <f t="shared" si="17"/>
        <v>13454571092</v>
      </c>
      <c r="K97" s="216">
        <f t="shared" si="17"/>
        <v>66769742062</v>
      </c>
      <c r="L97" s="38">
        <f t="shared" si="11"/>
        <v>0.72623751875149278</v>
      </c>
    </row>
    <row r="99" spans="1:12">
      <c r="C99" s="124"/>
      <c r="D99" s="124"/>
      <c r="E99" s="124"/>
      <c r="F99" s="124"/>
      <c r="G99" s="124"/>
      <c r="H99" s="124"/>
      <c r="I99" s="124"/>
      <c r="J99" s="124"/>
      <c r="K99" s="124"/>
    </row>
    <row r="100" spans="1:12">
      <c r="C100" s="124"/>
      <c r="D100" s="124"/>
      <c r="E100" s="124"/>
      <c r="F100" s="124"/>
      <c r="G100" s="124"/>
      <c r="H100" s="124"/>
      <c r="I100" s="124"/>
      <c r="J100" s="124"/>
      <c r="K100" s="124"/>
    </row>
    <row r="101" spans="1:12">
      <c r="C101" s="124"/>
      <c r="D101" s="124"/>
      <c r="E101" s="124"/>
      <c r="F101" s="124"/>
      <c r="G101" s="124"/>
      <c r="H101" s="124"/>
      <c r="I101" s="124"/>
      <c r="J101" s="124"/>
      <c r="K101" s="124"/>
    </row>
  </sheetData>
  <mergeCells count="15">
    <mergeCell ref="H4:H5"/>
    <mergeCell ref="I4:I5"/>
    <mergeCell ref="J4:J5"/>
    <mergeCell ref="K4:K5"/>
    <mergeCell ref="A97:B97"/>
    <mergeCell ref="A1:B2"/>
    <mergeCell ref="A3:B5"/>
    <mergeCell ref="C3:C5"/>
    <mergeCell ref="D3:G3"/>
    <mergeCell ref="H3:K3"/>
    <mergeCell ref="L3:L5"/>
    <mergeCell ref="D4:D5"/>
    <mergeCell ref="E4:E5"/>
    <mergeCell ref="F4:F5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60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showGridLines="0" topLeftCell="A37" workbookViewId="0">
      <selection activeCell="C11" sqref="C11"/>
    </sheetView>
  </sheetViews>
  <sheetFormatPr defaultRowHeight="15"/>
  <cols>
    <col min="1" max="1" width="13.140625" customWidth="1"/>
    <col min="2" max="2" width="74.140625" customWidth="1"/>
    <col min="3" max="8" width="16.140625" customWidth="1"/>
    <col min="9" max="9" width="16.140625" style="147" customWidth="1"/>
    <col min="10" max="14" width="16.140625" customWidth="1"/>
    <col min="15" max="15" width="16.140625" style="147" customWidth="1"/>
    <col min="16" max="16" width="10.85546875" customWidth="1"/>
    <col min="17" max="30" width="9.140625" style="218"/>
  </cols>
  <sheetData>
    <row r="1" spans="1:30" ht="15.75">
      <c r="A1" s="217"/>
      <c r="B1" s="217"/>
      <c r="C1" s="126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30" ht="15.75">
      <c r="A2" s="217"/>
      <c r="B2" s="217"/>
      <c r="C2" s="126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30" ht="56.25" customHeight="1">
      <c r="A3" s="219"/>
      <c r="B3" s="219"/>
      <c r="C3" s="126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30" ht="22.5" customHeight="1">
      <c r="A4" s="220" t="s">
        <v>710</v>
      </c>
      <c r="B4" s="221"/>
      <c r="C4" s="222" t="s">
        <v>1</v>
      </c>
      <c r="D4" s="223" t="s">
        <v>403</v>
      </c>
      <c r="E4" s="224"/>
      <c r="F4" s="224"/>
      <c r="G4" s="224"/>
      <c r="H4" s="224"/>
      <c r="I4" s="225"/>
      <c r="J4" s="223" t="s">
        <v>3</v>
      </c>
      <c r="K4" s="224"/>
      <c r="L4" s="224"/>
      <c r="M4" s="224"/>
      <c r="N4" s="224"/>
      <c r="O4" s="225"/>
      <c r="P4" s="226" t="s">
        <v>4</v>
      </c>
    </row>
    <row r="5" spans="1:30" ht="17.100000000000001" customHeight="1">
      <c r="A5" s="227"/>
      <c r="B5" s="228"/>
      <c r="C5" s="229"/>
      <c r="D5" s="222" t="s">
        <v>711</v>
      </c>
      <c r="E5" s="222" t="s">
        <v>712</v>
      </c>
      <c r="F5" s="222" t="s">
        <v>713</v>
      </c>
      <c r="G5" s="222" t="s">
        <v>714</v>
      </c>
      <c r="H5" s="222" t="s">
        <v>715</v>
      </c>
      <c r="I5" s="222" t="s">
        <v>400</v>
      </c>
      <c r="J5" s="222" t="s">
        <v>711</v>
      </c>
      <c r="K5" s="222" t="s">
        <v>712</v>
      </c>
      <c r="L5" s="222" t="s">
        <v>713</v>
      </c>
      <c r="M5" s="222" t="s">
        <v>714</v>
      </c>
      <c r="N5" s="222" t="s">
        <v>715</v>
      </c>
      <c r="O5" s="222" t="s">
        <v>400</v>
      </c>
      <c r="P5" s="230"/>
    </row>
    <row r="6" spans="1:30" ht="23.25" customHeight="1">
      <c r="A6" s="231"/>
      <c r="B6" s="23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4"/>
    </row>
    <row r="7" spans="1:30">
      <c r="A7" s="235" t="s">
        <v>716</v>
      </c>
      <c r="B7" s="236" t="s">
        <v>717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</row>
    <row r="8" spans="1:30" s="123" customFormat="1">
      <c r="A8" s="239" t="s">
        <v>718</v>
      </c>
      <c r="B8" s="240" t="s">
        <v>719</v>
      </c>
      <c r="C8" s="241">
        <v>662131277</v>
      </c>
      <c r="D8" s="241">
        <v>300004285</v>
      </c>
      <c r="E8" s="241"/>
      <c r="F8" s="241"/>
      <c r="G8" s="241">
        <v>301821495</v>
      </c>
      <c r="H8" s="241"/>
      <c r="I8" s="241">
        <f t="shared" ref="I8:I10" si="0">+D8+E8+F8+G8+H8</f>
        <v>601825780</v>
      </c>
      <c r="J8" s="241">
        <v>253379191</v>
      </c>
      <c r="K8" s="241"/>
      <c r="L8" s="241"/>
      <c r="M8" s="241">
        <v>24623637</v>
      </c>
      <c r="N8" s="241"/>
      <c r="O8" s="242">
        <f t="shared" ref="O8:O10" si="1">+J8+K8+L8+M8+N8</f>
        <v>278002828</v>
      </c>
      <c r="P8" s="243">
        <f t="shared" ref="P8:P10" si="2">+O8/I8</f>
        <v>0.46193240176583994</v>
      </c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</row>
    <row r="9" spans="1:30" s="123" customFormat="1">
      <c r="A9" s="244"/>
      <c r="B9" s="240" t="s">
        <v>720</v>
      </c>
      <c r="C9" s="241">
        <v>2596635931</v>
      </c>
      <c r="D9" s="241">
        <v>349578583</v>
      </c>
      <c r="E9" s="241"/>
      <c r="F9" s="241"/>
      <c r="G9" s="241">
        <v>384972080</v>
      </c>
      <c r="H9" s="241">
        <v>2094959654</v>
      </c>
      <c r="I9" s="241">
        <f t="shared" si="0"/>
        <v>2829510317</v>
      </c>
      <c r="J9" s="241">
        <v>293697648</v>
      </c>
      <c r="K9" s="241"/>
      <c r="L9" s="241"/>
      <c r="M9" s="241">
        <v>43323399</v>
      </c>
      <c r="N9" s="241">
        <v>293480665</v>
      </c>
      <c r="O9" s="242">
        <f t="shared" si="1"/>
        <v>630501712</v>
      </c>
      <c r="P9" s="243">
        <f t="shared" si="2"/>
        <v>0.22283068141221413</v>
      </c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</row>
    <row r="10" spans="1:30" s="123" customFormat="1">
      <c r="A10" s="245"/>
      <c r="B10" s="240" t="s">
        <v>721</v>
      </c>
      <c r="C10" s="241">
        <v>714494366</v>
      </c>
      <c r="D10" s="241">
        <v>618393296</v>
      </c>
      <c r="E10" s="241"/>
      <c r="F10" s="241"/>
      <c r="G10" s="241">
        <v>166886476</v>
      </c>
      <c r="H10" s="241"/>
      <c r="I10" s="241">
        <f t="shared" si="0"/>
        <v>785279772</v>
      </c>
      <c r="J10" s="241">
        <v>402869395</v>
      </c>
      <c r="K10" s="241"/>
      <c r="L10" s="241"/>
      <c r="M10" s="241">
        <v>71600421</v>
      </c>
      <c r="N10" s="241"/>
      <c r="O10" s="242">
        <f t="shared" si="1"/>
        <v>474469816</v>
      </c>
      <c r="P10" s="243">
        <f t="shared" si="2"/>
        <v>0.60420481071553689</v>
      </c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</row>
    <row r="11" spans="1:30" s="123" customFormat="1">
      <c r="A11" s="246" t="s">
        <v>722</v>
      </c>
      <c r="B11" s="247"/>
      <c r="C11" s="248">
        <f>SUM(C8:C10)</f>
        <v>3973261574</v>
      </c>
      <c r="D11" s="248">
        <f>SUM(D8:D10)</f>
        <v>1267976164</v>
      </c>
      <c r="E11" s="248">
        <f t="shared" ref="E11:N11" si="3">SUM(E8:E10)</f>
        <v>0</v>
      </c>
      <c r="F11" s="248">
        <f t="shared" si="3"/>
        <v>0</v>
      </c>
      <c r="G11" s="248">
        <f t="shared" si="3"/>
        <v>853680051</v>
      </c>
      <c r="H11" s="248">
        <f t="shared" si="3"/>
        <v>2094959654</v>
      </c>
      <c r="I11" s="248">
        <f>SUM(I8:I10)</f>
        <v>4216615869</v>
      </c>
      <c r="J11" s="248">
        <f t="shared" si="3"/>
        <v>949946234</v>
      </c>
      <c r="K11" s="248">
        <f t="shared" si="3"/>
        <v>0</v>
      </c>
      <c r="L11" s="248">
        <f t="shared" si="3"/>
        <v>0</v>
      </c>
      <c r="M11" s="248">
        <f t="shared" si="3"/>
        <v>139547457</v>
      </c>
      <c r="N11" s="248">
        <f t="shared" si="3"/>
        <v>293480665</v>
      </c>
      <c r="O11" s="248">
        <f>SUM(O8:O10)</f>
        <v>1382974356</v>
      </c>
      <c r="P11" s="249">
        <f>+O11/I11</f>
        <v>0.32798205930197338</v>
      </c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</row>
    <row r="12" spans="1:30">
      <c r="A12" s="250" t="s">
        <v>723</v>
      </c>
      <c r="B12" s="251" t="s">
        <v>724</v>
      </c>
      <c r="C12" s="252">
        <v>41388930</v>
      </c>
      <c r="D12" s="252">
        <v>41388930</v>
      </c>
      <c r="E12" s="252"/>
      <c r="F12" s="252"/>
      <c r="G12" s="252"/>
      <c r="H12" s="252"/>
      <c r="I12" s="242">
        <f t="shared" ref="I12:I39" si="4">+D12+E12+F12+G12+H12</f>
        <v>41388930</v>
      </c>
      <c r="J12" s="252">
        <v>31061080</v>
      </c>
      <c r="K12" s="252"/>
      <c r="L12" s="252"/>
      <c r="M12" s="252"/>
      <c r="N12" s="252"/>
      <c r="O12" s="242">
        <f t="shared" ref="O12:O39" si="5">+J12+K12+L12+M12+N12</f>
        <v>31061080</v>
      </c>
      <c r="P12" s="243">
        <f>+O12/I12</f>
        <v>0.75046830154826427</v>
      </c>
    </row>
    <row r="13" spans="1:30">
      <c r="A13" s="250"/>
      <c r="B13" s="253" t="s">
        <v>725</v>
      </c>
      <c r="C13" s="241">
        <v>81636540</v>
      </c>
      <c r="D13" s="241">
        <v>66525735</v>
      </c>
      <c r="E13" s="241"/>
      <c r="F13" s="241"/>
      <c r="G13" s="241">
        <v>6864334</v>
      </c>
      <c r="H13" s="241"/>
      <c r="I13" s="254">
        <f t="shared" si="4"/>
        <v>73390069</v>
      </c>
      <c r="J13" s="241">
        <v>54104445</v>
      </c>
      <c r="K13" s="241"/>
      <c r="L13" s="241"/>
      <c r="M13" s="241">
        <v>6864334</v>
      </c>
      <c r="N13" s="241"/>
      <c r="O13" s="254">
        <f t="shared" si="5"/>
        <v>60968779</v>
      </c>
      <c r="P13" s="255">
        <f t="shared" ref="P13:P42" si="6">+O13/I13</f>
        <v>0.83074971628654548</v>
      </c>
    </row>
    <row r="14" spans="1:30">
      <c r="A14" s="250"/>
      <c r="B14" s="253" t="s">
        <v>726</v>
      </c>
      <c r="C14" s="241">
        <v>869834140.00000012</v>
      </c>
      <c r="D14" s="241">
        <v>470578435</v>
      </c>
      <c r="E14" s="256">
        <v>2000000</v>
      </c>
      <c r="F14" s="241"/>
      <c r="G14" s="241">
        <v>24287412</v>
      </c>
      <c r="H14" s="241">
        <v>421844800</v>
      </c>
      <c r="I14" s="254">
        <f t="shared" si="4"/>
        <v>918710647</v>
      </c>
      <c r="J14" s="241">
        <v>312424573</v>
      </c>
      <c r="K14" s="241">
        <v>146300</v>
      </c>
      <c r="L14" s="241"/>
      <c r="M14" s="241">
        <v>24287412</v>
      </c>
      <c r="N14" s="241">
        <v>228034602</v>
      </c>
      <c r="O14" s="254">
        <f t="shared" si="5"/>
        <v>564892887</v>
      </c>
      <c r="P14" s="255">
        <f t="shared" si="6"/>
        <v>0.61487573791011041</v>
      </c>
    </row>
    <row r="15" spans="1:30">
      <c r="A15" s="250"/>
      <c r="B15" s="253" t="s">
        <v>727</v>
      </c>
      <c r="C15" s="241">
        <v>234086222</v>
      </c>
      <c r="D15" s="241">
        <v>240182536</v>
      </c>
      <c r="E15" s="256"/>
      <c r="F15" s="241"/>
      <c r="G15" s="241">
        <v>23752512</v>
      </c>
      <c r="H15" s="241"/>
      <c r="I15" s="254">
        <f t="shared" si="4"/>
        <v>263935048</v>
      </c>
      <c r="J15" s="241">
        <v>180658255</v>
      </c>
      <c r="K15" s="241"/>
      <c r="L15" s="241"/>
      <c r="M15" s="241">
        <v>16887535</v>
      </c>
      <c r="N15" s="241"/>
      <c r="O15" s="254">
        <f t="shared" si="5"/>
        <v>197545790</v>
      </c>
      <c r="P15" s="255">
        <f t="shared" si="6"/>
        <v>0.74846365231494383</v>
      </c>
    </row>
    <row r="16" spans="1:30">
      <c r="A16" s="250"/>
      <c r="B16" s="253" t="s">
        <v>728</v>
      </c>
      <c r="C16" s="241">
        <v>1104618917</v>
      </c>
      <c r="D16" s="241">
        <v>864096517</v>
      </c>
      <c r="E16" s="256"/>
      <c r="F16" s="241"/>
      <c r="G16" s="241">
        <v>66077616.000000007</v>
      </c>
      <c r="H16" s="241">
        <v>971943584</v>
      </c>
      <c r="I16" s="254">
        <f t="shared" si="4"/>
        <v>1902117717</v>
      </c>
      <c r="J16" s="241">
        <v>745969601</v>
      </c>
      <c r="K16" s="241"/>
      <c r="L16" s="241"/>
      <c r="M16" s="241">
        <v>28538585</v>
      </c>
      <c r="N16" s="241">
        <v>572183661</v>
      </c>
      <c r="O16" s="254">
        <f t="shared" si="5"/>
        <v>1346691847</v>
      </c>
      <c r="P16" s="255">
        <f t="shared" si="6"/>
        <v>0.70799605879492478</v>
      </c>
    </row>
    <row r="17" spans="1:30">
      <c r="A17" s="250"/>
      <c r="B17" s="253" t="s">
        <v>729</v>
      </c>
      <c r="C17" s="241">
        <v>0</v>
      </c>
      <c r="D17" s="241"/>
      <c r="E17" s="256"/>
      <c r="F17" s="241"/>
      <c r="G17" s="241">
        <v>4078519</v>
      </c>
      <c r="H17" s="241"/>
      <c r="I17" s="254">
        <f t="shared" si="4"/>
        <v>4078519</v>
      </c>
      <c r="J17" s="241"/>
      <c r="K17" s="241"/>
      <c r="L17" s="241"/>
      <c r="M17" s="241">
        <v>2609595</v>
      </c>
      <c r="N17" s="241"/>
      <c r="O17" s="254">
        <f t="shared" si="5"/>
        <v>2609595</v>
      </c>
      <c r="P17" s="255">
        <f t="shared" si="6"/>
        <v>0.63983887288498598</v>
      </c>
    </row>
    <row r="18" spans="1:30">
      <c r="A18" s="250"/>
      <c r="B18" s="257" t="s">
        <v>730</v>
      </c>
      <c r="C18" s="241">
        <v>1192932241</v>
      </c>
      <c r="D18" s="241">
        <v>1303039933</v>
      </c>
      <c r="E18" s="256"/>
      <c r="F18" s="241"/>
      <c r="G18" s="241">
        <v>113471599</v>
      </c>
      <c r="H18" s="241">
        <v>383874500</v>
      </c>
      <c r="I18" s="254">
        <f t="shared" si="4"/>
        <v>1800386032</v>
      </c>
      <c r="J18" s="254">
        <v>1253163809</v>
      </c>
      <c r="K18" s="241"/>
      <c r="L18" s="241"/>
      <c r="M18" s="241">
        <v>28312687</v>
      </c>
      <c r="N18" s="241">
        <v>363874500</v>
      </c>
      <c r="O18" s="254">
        <f t="shared" si="5"/>
        <v>1645350996</v>
      </c>
      <c r="P18" s="255">
        <v>0</v>
      </c>
    </row>
    <row r="19" spans="1:30">
      <c r="A19" s="250"/>
      <c r="B19" s="253" t="s">
        <v>731</v>
      </c>
      <c r="C19" s="241">
        <v>300847005</v>
      </c>
      <c r="D19" s="241">
        <v>312243448</v>
      </c>
      <c r="E19" s="256"/>
      <c r="F19" s="241"/>
      <c r="G19" s="241">
        <v>7242614</v>
      </c>
      <c r="H19" s="241"/>
      <c r="I19" s="254">
        <f t="shared" si="4"/>
        <v>319486062</v>
      </c>
      <c r="J19" s="241">
        <v>275557634</v>
      </c>
      <c r="K19" s="241"/>
      <c r="L19" s="241"/>
      <c r="M19" s="241">
        <v>7068751</v>
      </c>
      <c r="N19" s="241"/>
      <c r="O19" s="254">
        <f t="shared" si="5"/>
        <v>282626385</v>
      </c>
      <c r="P19" s="255">
        <f t="shared" si="6"/>
        <v>0.8846282157999118</v>
      </c>
    </row>
    <row r="20" spans="1:30">
      <c r="A20" s="250"/>
      <c r="B20" s="253" t="s">
        <v>732</v>
      </c>
      <c r="C20" s="241">
        <v>383906013.80000001</v>
      </c>
      <c r="D20" s="241">
        <v>102643917</v>
      </c>
      <c r="E20" s="256"/>
      <c r="F20" s="241"/>
      <c r="G20" s="241">
        <v>393451</v>
      </c>
      <c r="H20" s="241">
        <v>315527566.62840003</v>
      </c>
      <c r="I20" s="254">
        <f t="shared" si="4"/>
        <v>418564934.62840003</v>
      </c>
      <c r="J20" s="241">
        <v>90048081</v>
      </c>
      <c r="K20" s="241"/>
      <c r="L20" s="241"/>
      <c r="M20" s="241">
        <v>393451</v>
      </c>
      <c r="N20" s="241">
        <v>60787510</v>
      </c>
      <c r="O20" s="254">
        <f t="shared" si="5"/>
        <v>151229042</v>
      </c>
      <c r="P20" s="255">
        <f t="shared" si="6"/>
        <v>0.36130365801965814</v>
      </c>
    </row>
    <row r="21" spans="1:30">
      <c r="A21" s="250"/>
      <c r="B21" s="253" t="s">
        <v>733</v>
      </c>
      <c r="C21" s="241">
        <v>5144816660</v>
      </c>
      <c r="D21" s="241">
        <v>739926614</v>
      </c>
      <c r="E21" s="256">
        <v>81196647</v>
      </c>
      <c r="F21" s="241"/>
      <c r="G21" s="241">
        <v>2368834493</v>
      </c>
      <c r="H21" s="241">
        <v>2664611095</v>
      </c>
      <c r="I21" s="254">
        <f t="shared" si="4"/>
        <v>5854568849</v>
      </c>
      <c r="J21" s="241">
        <v>658451122</v>
      </c>
      <c r="K21" s="241">
        <v>81196647</v>
      </c>
      <c r="L21" s="241"/>
      <c r="M21" s="241">
        <v>244286204</v>
      </c>
      <c r="N21" s="241">
        <v>759694321</v>
      </c>
      <c r="O21" s="254">
        <f t="shared" si="5"/>
        <v>1743628294</v>
      </c>
      <c r="P21" s="255">
        <f t="shared" si="6"/>
        <v>0.2978235185154281</v>
      </c>
    </row>
    <row r="22" spans="1:30">
      <c r="A22" s="250"/>
      <c r="B22" s="253" t="s">
        <v>734</v>
      </c>
      <c r="C22" s="241">
        <v>384734848</v>
      </c>
      <c r="D22" s="241">
        <v>320993742</v>
      </c>
      <c r="E22" s="256"/>
      <c r="F22" s="241"/>
      <c r="G22" s="241">
        <v>114791458</v>
      </c>
      <c r="H22" s="241"/>
      <c r="I22" s="254">
        <f t="shared" si="4"/>
        <v>435785200</v>
      </c>
      <c r="J22" s="241">
        <v>248703539</v>
      </c>
      <c r="K22" s="241"/>
      <c r="L22" s="241"/>
      <c r="M22" s="241">
        <v>66717433</v>
      </c>
      <c r="N22" s="241"/>
      <c r="O22" s="254">
        <f t="shared" si="5"/>
        <v>315420972</v>
      </c>
      <c r="P22" s="255">
        <f t="shared" si="6"/>
        <v>0.72379918363450613</v>
      </c>
    </row>
    <row r="23" spans="1:30">
      <c r="A23" s="250"/>
      <c r="B23" s="253" t="s">
        <v>735</v>
      </c>
      <c r="C23" s="241">
        <v>1196320658.7684</v>
      </c>
      <c r="D23" s="241">
        <v>547607412</v>
      </c>
      <c r="E23" s="256"/>
      <c r="F23" s="241"/>
      <c r="G23" s="241">
        <v>455539861.51080012</v>
      </c>
      <c r="H23" s="241">
        <v>530932752</v>
      </c>
      <c r="I23" s="254">
        <f t="shared" si="4"/>
        <v>1534080025.5108001</v>
      </c>
      <c r="J23" s="241">
        <v>524187318</v>
      </c>
      <c r="K23" s="241"/>
      <c r="L23" s="241"/>
      <c r="M23" s="241">
        <v>148307858</v>
      </c>
      <c r="N23" s="241">
        <v>220096119</v>
      </c>
      <c r="O23" s="254">
        <f t="shared" si="5"/>
        <v>892591295</v>
      </c>
      <c r="P23" s="255">
        <f t="shared" si="6"/>
        <v>0.58184141645596055</v>
      </c>
    </row>
    <row r="24" spans="1:30">
      <c r="A24" s="250"/>
      <c r="B24" s="253" t="s">
        <v>736</v>
      </c>
      <c r="C24" s="241">
        <v>592613269.27640009</v>
      </c>
      <c r="D24" s="241">
        <v>242851350</v>
      </c>
      <c r="E24" s="256"/>
      <c r="F24" s="241"/>
      <c r="G24" s="241">
        <v>135851506</v>
      </c>
      <c r="H24" s="241">
        <v>8289511759.8231993</v>
      </c>
      <c r="I24" s="254">
        <f t="shared" si="4"/>
        <v>8668214615.8232002</v>
      </c>
      <c r="J24" s="241">
        <v>234729809</v>
      </c>
      <c r="K24" s="241"/>
      <c r="L24" s="241"/>
      <c r="M24" s="241">
        <v>62277252</v>
      </c>
      <c r="N24" s="241">
        <v>326718623</v>
      </c>
      <c r="O24" s="254">
        <f t="shared" si="5"/>
        <v>623725684</v>
      </c>
      <c r="P24" s="255">
        <f t="shared" si="6"/>
        <v>7.19554962173449E-2</v>
      </c>
    </row>
    <row r="25" spans="1:30">
      <c r="A25" s="250"/>
      <c r="B25" s="253" t="s">
        <v>737</v>
      </c>
      <c r="C25" s="241">
        <v>1500498389.825</v>
      </c>
      <c r="D25" s="241">
        <v>916967233</v>
      </c>
      <c r="E25" s="256"/>
      <c r="F25" s="241">
        <v>179991751</v>
      </c>
      <c r="G25" s="241">
        <v>95777707.064999998</v>
      </c>
      <c r="H25" s="241">
        <v>746352822.19000006</v>
      </c>
      <c r="I25" s="254">
        <f t="shared" si="4"/>
        <v>1939089513.2550001</v>
      </c>
      <c r="J25" s="241">
        <v>769218819</v>
      </c>
      <c r="K25" s="241"/>
      <c r="L25" s="241">
        <v>58272201</v>
      </c>
      <c r="M25" s="241">
        <v>78200061</v>
      </c>
      <c r="N25" s="241">
        <v>342071051</v>
      </c>
      <c r="O25" s="254">
        <f t="shared" si="5"/>
        <v>1247762132</v>
      </c>
      <c r="P25" s="255">
        <f t="shared" si="6"/>
        <v>0.64347835593493452</v>
      </c>
    </row>
    <row r="26" spans="1:30" s="122" customFormat="1">
      <c r="A26" s="258" t="s">
        <v>738</v>
      </c>
      <c r="B26" s="259"/>
      <c r="C26" s="248">
        <f t="shared" ref="C26:O26" si="7">SUM(C12:C25)</f>
        <v>13028233834.6698</v>
      </c>
      <c r="D26" s="248">
        <f t="shared" si="7"/>
        <v>6169045802</v>
      </c>
      <c r="E26" s="248">
        <f t="shared" si="7"/>
        <v>83196647</v>
      </c>
      <c r="F26" s="248">
        <f t="shared" si="7"/>
        <v>179991751</v>
      </c>
      <c r="G26" s="248">
        <f t="shared" si="7"/>
        <v>3416963082.5758004</v>
      </c>
      <c r="H26" s="248">
        <f t="shared" si="7"/>
        <v>14324598879.6416</v>
      </c>
      <c r="I26" s="248">
        <f t="shared" si="7"/>
        <v>24173796162.2174</v>
      </c>
      <c r="J26" s="248">
        <f t="shared" si="7"/>
        <v>5378278085</v>
      </c>
      <c r="K26" s="248">
        <f t="shared" si="7"/>
        <v>81342947</v>
      </c>
      <c r="L26" s="248">
        <f t="shared" si="7"/>
        <v>58272201</v>
      </c>
      <c r="M26" s="248">
        <f t="shared" si="7"/>
        <v>714751158</v>
      </c>
      <c r="N26" s="248">
        <f t="shared" si="7"/>
        <v>2873460387</v>
      </c>
      <c r="O26" s="248">
        <f t="shared" si="7"/>
        <v>9106104778</v>
      </c>
      <c r="P26" s="260">
        <f>+O26/I26</f>
        <v>0.37669320601918738</v>
      </c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</row>
    <row r="27" spans="1:30">
      <c r="A27" s="262" t="s">
        <v>739</v>
      </c>
      <c r="B27" s="253" t="s">
        <v>740</v>
      </c>
      <c r="C27" s="241">
        <v>10044089130</v>
      </c>
      <c r="D27" s="241">
        <v>9353007953</v>
      </c>
      <c r="E27" s="241"/>
      <c r="F27" s="241"/>
      <c r="G27" s="241">
        <v>1657907376.9650002</v>
      </c>
      <c r="H27" s="241">
        <v>357034974.32920003</v>
      </c>
      <c r="I27" s="254">
        <f t="shared" si="4"/>
        <v>11367950304.294201</v>
      </c>
      <c r="J27" s="241">
        <v>9032189318</v>
      </c>
      <c r="K27" s="241"/>
      <c r="L27" s="241"/>
      <c r="M27" s="241">
        <v>572845089</v>
      </c>
      <c r="N27" s="241">
        <v>228008784</v>
      </c>
      <c r="O27" s="254">
        <f t="shared" si="5"/>
        <v>9833043191</v>
      </c>
      <c r="P27" s="255">
        <f t="shared" si="6"/>
        <v>0.86497943145349643</v>
      </c>
    </row>
    <row r="28" spans="1:30">
      <c r="A28" s="250"/>
      <c r="B28" s="253" t="s">
        <v>741</v>
      </c>
      <c r="C28" s="241">
        <v>7005153620.8059998</v>
      </c>
      <c r="D28" s="241">
        <v>6330046541</v>
      </c>
      <c r="E28" s="241"/>
      <c r="F28" s="241"/>
      <c r="G28" s="241">
        <v>604379955.01999998</v>
      </c>
      <c r="H28" s="241">
        <v>344637182.78600007</v>
      </c>
      <c r="I28" s="254">
        <f t="shared" si="4"/>
        <v>7279063678.8060007</v>
      </c>
      <c r="J28" s="241">
        <v>5284779593</v>
      </c>
      <c r="K28" s="241"/>
      <c r="L28" s="241"/>
      <c r="M28" s="241">
        <v>274755403</v>
      </c>
      <c r="N28" s="241">
        <v>70143120</v>
      </c>
      <c r="O28" s="254">
        <f t="shared" si="5"/>
        <v>5629678116</v>
      </c>
      <c r="P28" s="255">
        <f t="shared" si="6"/>
        <v>0.77340690566996761</v>
      </c>
    </row>
    <row r="29" spans="1:30">
      <c r="A29" s="250"/>
      <c r="B29" s="253" t="s">
        <v>742</v>
      </c>
      <c r="C29" s="241">
        <v>15321909794</v>
      </c>
      <c r="D29" s="241">
        <v>14360538185</v>
      </c>
      <c r="E29" s="241">
        <v>271569822</v>
      </c>
      <c r="F29" s="241"/>
      <c r="G29" s="241">
        <v>95175547</v>
      </c>
      <c r="H29" s="241"/>
      <c r="I29" s="254">
        <f t="shared" si="4"/>
        <v>14727283554</v>
      </c>
      <c r="J29" s="241">
        <v>13478897364</v>
      </c>
      <c r="K29" s="241">
        <v>230466794</v>
      </c>
      <c r="L29" s="241"/>
      <c r="M29" s="241">
        <v>69043449</v>
      </c>
      <c r="N29" s="241"/>
      <c r="O29" s="254">
        <f t="shared" si="5"/>
        <v>13778407607</v>
      </c>
      <c r="P29" s="255">
        <f t="shared" si="6"/>
        <v>0.93557019911236239</v>
      </c>
    </row>
    <row r="30" spans="1:30">
      <c r="A30" s="250"/>
      <c r="B30" s="253" t="s">
        <v>743</v>
      </c>
      <c r="C30" s="241">
        <v>5435674337.7671995</v>
      </c>
      <c r="D30" s="241">
        <v>5220750056</v>
      </c>
      <c r="E30" s="241"/>
      <c r="F30" s="241"/>
      <c r="G30" s="241">
        <v>114294172</v>
      </c>
      <c r="H30" s="241">
        <v>334839942.76719993</v>
      </c>
      <c r="I30" s="254">
        <f t="shared" si="4"/>
        <v>5669884170.7671995</v>
      </c>
      <c r="J30" s="241">
        <v>5188920481</v>
      </c>
      <c r="K30" s="241"/>
      <c r="L30" s="241"/>
      <c r="M30" s="241">
        <v>79487296</v>
      </c>
      <c r="N30" s="241">
        <v>70294173</v>
      </c>
      <c r="O30" s="254">
        <f t="shared" si="5"/>
        <v>5338701950</v>
      </c>
      <c r="P30" s="263">
        <f t="shared" si="6"/>
        <v>0.94158924401406474</v>
      </c>
    </row>
    <row r="31" spans="1:30">
      <c r="A31" s="250"/>
      <c r="B31" s="253" t="s">
        <v>744</v>
      </c>
      <c r="C31" s="241">
        <v>75852977</v>
      </c>
      <c r="D31" s="241">
        <v>74516649</v>
      </c>
      <c r="E31" s="241"/>
      <c r="F31" s="241"/>
      <c r="G31" s="241">
        <v>46824654</v>
      </c>
      <c r="H31" s="241"/>
      <c r="I31" s="254">
        <f t="shared" si="4"/>
        <v>121341303</v>
      </c>
      <c r="J31" s="241">
        <v>37296890</v>
      </c>
      <c r="K31" s="241"/>
      <c r="L31" s="241"/>
      <c r="M31" s="241">
        <v>32260973</v>
      </c>
      <c r="N31" s="241"/>
      <c r="O31" s="254">
        <f t="shared" si="5"/>
        <v>69557863</v>
      </c>
      <c r="P31" s="255">
        <f t="shared" si="6"/>
        <v>0.57324143783094206</v>
      </c>
    </row>
    <row r="32" spans="1:30">
      <c r="A32" s="250"/>
      <c r="B32" s="253" t="s">
        <v>745</v>
      </c>
      <c r="C32" s="241">
        <v>11347746159.000004</v>
      </c>
      <c r="D32" s="241">
        <v>11152649186</v>
      </c>
      <c r="E32" s="241">
        <v>38000000</v>
      </c>
      <c r="F32" s="241"/>
      <c r="G32" s="241">
        <v>711222262</v>
      </c>
      <c r="H32" s="241">
        <v>194130234.96880001</v>
      </c>
      <c r="I32" s="254">
        <f t="shared" si="4"/>
        <v>12096001682.9688</v>
      </c>
      <c r="J32" s="241">
        <v>11014550464</v>
      </c>
      <c r="K32" s="241">
        <v>196376</v>
      </c>
      <c r="L32" s="241"/>
      <c r="M32" s="241">
        <v>359770776</v>
      </c>
      <c r="N32" s="241">
        <v>92411292</v>
      </c>
      <c r="O32" s="254">
        <f t="shared" si="5"/>
        <v>11466928908</v>
      </c>
      <c r="P32" s="255">
        <f t="shared" si="6"/>
        <v>0.94799332941111147</v>
      </c>
    </row>
    <row r="33" spans="1:30" s="122" customFormat="1">
      <c r="A33" s="262" t="s">
        <v>746</v>
      </c>
      <c r="B33" s="259"/>
      <c r="C33" s="248">
        <f>SUM(C27:C32)</f>
        <v>49230426018.573196</v>
      </c>
      <c r="D33" s="248">
        <f t="shared" ref="D33:O33" si="8">SUM(D27:D32)</f>
        <v>46491508570</v>
      </c>
      <c r="E33" s="248">
        <f t="shared" si="8"/>
        <v>309569822</v>
      </c>
      <c r="F33" s="248">
        <f t="shared" si="8"/>
        <v>0</v>
      </c>
      <c r="G33" s="248">
        <f t="shared" si="8"/>
        <v>3229803966.9850001</v>
      </c>
      <c r="H33" s="248">
        <f t="shared" si="8"/>
        <v>1230642334.8512001</v>
      </c>
      <c r="I33" s="248">
        <f t="shared" si="8"/>
        <v>51261524693.836197</v>
      </c>
      <c r="J33" s="248">
        <f t="shared" si="8"/>
        <v>44036634110</v>
      </c>
      <c r="K33" s="248">
        <f t="shared" si="8"/>
        <v>230663170</v>
      </c>
      <c r="L33" s="248">
        <f t="shared" si="8"/>
        <v>0</v>
      </c>
      <c r="M33" s="248">
        <f t="shared" si="8"/>
        <v>1388162986</v>
      </c>
      <c r="N33" s="248">
        <f t="shared" si="8"/>
        <v>460857369</v>
      </c>
      <c r="O33" s="248">
        <f t="shared" si="8"/>
        <v>46116317635</v>
      </c>
      <c r="P33" s="260">
        <f>+O33/I33</f>
        <v>0.89962828672056905</v>
      </c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</row>
    <row r="34" spans="1:30">
      <c r="A34" s="262" t="s">
        <v>747</v>
      </c>
      <c r="B34" s="257" t="s">
        <v>748</v>
      </c>
      <c r="C34" s="254">
        <v>43823515</v>
      </c>
      <c r="D34" s="254">
        <v>34259401</v>
      </c>
      <c r="E34" s="254"/>
      <c r="F34" s="254"/>
      <c r="G34" s="254">
        <v>5793504</v>
      </c>
      <c r="H34" s="254"/>
      <c r="I34" s="254">
        <f t="shared" si="4"/>
        <v>40052905</v>
      </c>
      <c r="J34" s="254">
        <v>32629841</v>
      </c>
      <c r="K34" s="254"/>
      <c r="L34" s="254"/>
      <c r="M34" s="254">
        <v>0</v>
      </c>
      <c r="N34" s="254"/>
      <c r="O34" s="254">
        <f t="shared" si="5"/>
        <v>32629841</v>
      </c>
      <c r="P34" s="264">
        <f t="shared" si="6"/>
        <v>0.81466852404338708</v>
      </c>
    </row>
    <row r="35" spans="1:30">
      <c r="A35" s="250"/>
      <c r="B35" s="253" t="s">
        <v>749</v>
      </c>
      <c r="C35" s="241">
        <v>1480301561</v>
      </c>
      <c r="D35" s="241">
        <v>1584708660</v>
      </c>
      <c r="E35" s="241"/>
      <c r="F35" s="241"/>
      <c r="G35" s="241">
        <v>19752181</v>
      </c>
      <c r="H35" s="241"/>
      <c r="I35" s="254">
        <f t="shared" si="4"/>
        <v>1604460841</v>
      </c>
      <c r="J35" s="241">
        <v>1145422468</v>
      </c>
      <c r="K35" s="241"/>
      <c r="L35" s="241"/>
      <c r="M35" s="241">
        <v>7259671</v>
      </c>
      <c r="N35" s="241"/>
      <c r="O35" s="254">
        <f t="shared" si="5"/>
        <v>1152682139</v>
      </c>
      <c r="P35" s="255">
        <f t="shared" si="6"/>
        <v>0.71842335415402014</v>
      </c>
    </row>
    <row r="36" spans="1:30">
      <c r="A36" s="250"/>
      <c r="B36" s="253" t="s">
        <v>750</v>
      </c>
      <c r="C36" s="241">
        <v>1725079969</v>
      </c>
      <c r="D36" s="241">
        <v>1687821516</v>
      </c>
      <c r="E36" s="241"/>
      <c r="F36" s="241"/>
      <c r="G36" s="241">
        <v>12220915</v>
      </c>
      <c r="H36" s="241"/>
      <c r="I36" s="254">
        <f t="shared" si="4"/>
        <v>1700042431</v>
      </c>
      <c r="J36" s="241">
        <v>1550636223</v>
      </c>
      <c r="K36" s="241"/>
      <c r="L36" s="241"/>
      <c r="M36" s="241">
        <v>6498002</v>
      </c>
      <c r="N36" s="241"/>
      <c r="O36" s="254">
        <f t="shared" si="5"/>
        <v>1557134225</v>
      </c>
      <c r="P36" s="255">
        <f t="shared" si="6"/>
        <v>0.91593844753866616</v>
      </c>
    </row>
    <row r="37" spans="1:30">
      <c r="A37" s="250"/>
      <c r="B37" s="253" t="s">
        <v>751</v>
      </c>
      <c r="C37" s="241">
        <v>2344182376</v>
      </c>
      <c r="D37" s="241">
        <v>1824840682</v>
      </c>
      <c r="E37" s="241">
        <v>434102421</v>
      </c>
      <c r="F37" s="241"/>
      <c r="G37" s="241">
        <v>31317251</v>
      </c>
      <c r="H37" s="241"/>
      <c r="I37" s="254">
        <f t="shared" si="4"/>
        <v>2290260354</v>
      </c>
      <c r="J37" s="241">
        <v>1525476721</v>
      </c>
      <c r="K37" s="241">
        <v>275188742</v>
      </c>
      <c r="L37" s="241"/>
      <c r="M37" s="241">
        <v>17814264</v>
      </c>
      <c r="N37" s="241"/>
      <c r="O37" s="254">
        <f t="shared" si="5"/>
        <v>1818479727</v>
      </c>
      <c r="P37" s="255">
        <f t="shared" si="6"/>
        <v>0.79400567879716266</v>
      </c>
    </row>
    <row r="38" spans="1:30">
      <c r="A38" s="250"/>
      <c r="B38" s="253" t="s">
        <v>752</v>
      </c>
      <c r="C38" s="241">
        <v>968923568.4000001</v>
      </c>
      <c r="D38" s="241">
        <v>405737202</v>
      </c>
      <c r="E38" s="241"/>
      <c r="F38" s="241"/>
      <c r="G38" s="241">
        <v>130917803.265</v>
      </c>
      <c r="H38" s="241">
        <v>740125389.39999998</v>
      </c>
      <c r="I38" s="254">
        <f t="shared" si="4"/>
        <v>1276780394.665</v>
      </c>
      <c r="J38" s="241">
        <v>309213429</v>
      </c>
      <c r="K38" s="241"/>
      <c r="L38" s="241"/>
      <c r="M38" s="241">
        <v>45182650</v>
      </c>
      <c r="N38" s="241">
        <v>269615210</v>
      </c>
      <c r="O38" s="254">
        <f t="shared" si="5"/>
        <v>624011289</v>
      </c>
      <c r="P38" s="255">
        <f t="shared" si="6"/>
        <v>0.48873815074809895</v>
      </c>
    </row>
    <row r="39" spans="1:30">
      <c r="A39" s="250"/>
      <c r="B39" s="253" t="s">
        <v>753</v>
      </c>
      <c r="C39" s="241">
        <v>5217434727.3672009</v>
      </c>
      <c r="D39" s="241">
        <v>5016085197</v>
      </c>
      <c r="E39" s="241">
        <v>137977051</v>
      </c>
      <c r="F39" s="241"/>
      <c r="G39" s="241">
        <v>26421440</v>
      </c>
      <c r="H39" s="241">
        <v>195245420.36719999</v>
      </c>
      <c r="I39" s="254">
        <f t="shared" si="4"/>
        <v>5375729108.3671999</v>
      </c>
      <c r="J39" s="241">
        <v>4778501985</v>
      </c>
      <c r="K39" s="241">
        <v>8780901</v>
      </c>
      <c r="L39" s="241"/>
      <c r="M39" s="241">
        <v>16246335</v>
      </c>
      <c r="N39" s="241">
        <v>175878851</v>
      </c>
      <c r="O39" s="254">
        <f t="shared" si="5"/>
        <v>4979408072</v>
      </c>
      <c r="P39" s="255">
        <f t="shared" si="6"/>
        <v>0.92627585423708658</v>
      </c>
    </row>
    <row r="40" spans="1:30" s="122" customFormat="1">
      <c r="A40" s="258" t="s">
        <v>754</v>
      </c>
      <c r="B40" s="259"/>
      <c r="C40" s="248">
        <f t="shared" ref="C40:O40" si="9">SUM(C34:C39)</f>
        <v>11779745716.7672</v>
      </c>
      <c r="D40" s="248">
        <f t="shared" si="9"/>
        <v>10553452658</v>
      </c>
      <c r="E40" s="248">
        <f t="shared" si="9"/>
        <v>572079472</v>
      </c>
      <c r="F40" s="248">
        <f t="shared" si="9"/>
        <v>0</v>
      </c>
      <c r="G40" s="248">
        <f t="shared" si="9"/>
        <v>226423094.26499999</v>
      </c>
      <c r="H40" s="248">
        <f t="shared" si="9"/>
        <v>935370809.76719999</v>
      </c>
      <c r="I40" s="248">
        <f t="shared" si="9"/>
        <v>12287326034.0322</v>
      </c>
      <c r="J40" s="248">
        <f t="shared" si="9"/>
        <v>9341880667</v>
      </c>
      <c r="K40" s="248">
        <f t="shared" si="9"/>
        <v>283969643</v>
      </c>
      <c r="L40" s="248">
        <f t="shared" si="9"/>
        <v>0</v>
      </c>
      <c r="M40" s="248">
        <f t="shared" si="9"/>
        <v>93000922</v>
      </c>
      <c r="N40" s="248">
        <f t="shared" si="9"/>
        <v>445494061</v>
      </c>
      <c r="O40" s="248">
        <f t="shared" si="9"/>
        <v>10164345293</v>
      </c>
      <c r="P40" s="260">
        <f>+O40/I40</f>
        <v>0.82722190856235267</v>
      </c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</row>
    <row r="41" spans="1:30" hidden="1">
      <c r="A41" s="265"/>
      <c r="B41" s="266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8" t="e">
        <f t="shared" si="6"/>
        <v>#DIV/0!</v>
      </c>
    </row>
    <row r="42" spans="1:30">
      <c r="A42" s="269" t="s">
        <v>7</v>
      </c>
      <c r="B42" s="270"/>
      <c r="C42" s="271">
        <f>SUM(C40,C33,C26,C41,C11)</f>
        <v>78011667144.010193</v>
      </c>
      <c r="D42" s="271">
        <f t="shared" ref="D42:O42" si="10">SUM(D40,D33,D26,D41,D11)</f>
        <v>64481983194</v>
      </c>
      <c r="E42" s="271">
        <f t="shared" si="10"/>
        <v>964845941</v>
      </c>
      <c r="F42" s="271">
        <f t="shared" si="10"/>
        <v>179991751</v>
      </c>
      <c r="G42" s="271">
        <f t="shared" si="10"/>
        <v>7726870194.8257999</v>
      </c>
      <c r="H42" s="271">
        <f t="shared" si="10"/>
        <v>18585571678.260002</v>
      </c>
      <c r="I42" s="271">
        <f t="shared" si="10"/>
        <v>91939262759.085785</v>
      </c>
      <c r="J42" s="271">
        <f t="shared" si="10"/>
        <v>59706739096</v>
      </c>
      <c r="K42" s="271">
        <f t="shared" si="10"/>
        <v>595975760</v>
      </c>
      <c r="L42" s="271">
        <f t="shared" si="10"/>
        <v>58272201</v>
      </c>
      <c r="M42" s="271">
        <f t="shared" si="10"/>
        <v>2335462523</v>
      </c>
      <c r="N42" s="271">
        <f t="shared" si="10"/>
        <v>4073292482</v>
      </c>
      <c r="O42" s="271">
        <f t="shared" si="10"/>
        <v>66769742062</v>
      </c>
      <c r="P42" s="272">
        <f t="shared" si="6"/>
        <v>0.72623751875149289</v>
      </c>
    </row>
    <row r="43" spans="1:30" s="273" customFormat="1">
      <c r="I43" s="163"/>
      <c r="O43" s="163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</row>
    <row r="44" spans="1:30" s="273" customFormat="1">
      <c r="I44" s="163"/>
      <c r="O44" s="163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</row>
    <row r="45" spans="1:30" s="273" customFormat="1">
      <c r="I45" s="163"/>
      <c r="O45" s="163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</row>
    <row r="46" spans="1:30" s="273" customFormat="1">
      <c r="C46" s="274"/>
      <c r="D46" s="274"/>
      <c r="E46" s="274"/>
      <c r="F46" s="274"/>
      <c r="G46" s="274"/>
      <c r="H46" s="274"/>
      <c r="I46" s="275"/>
      <c r="J46" s="274"/>
      <c r="K46" s="274"/>
      <c r="L46" s="274"/>
      <c r="M46" s="274"/>
      <c r="N46" s="274"/>
      <c r="O46" s="275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</row>
    <row r="47" spans="1:30" s="273" customFormat="1">
      <c r="I47" s="163"/>
      <c r="O47" s="163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</row>
    <row r="48" spans="1:30" s="273" customFormat="1">
      <c r="I48" s="163"/>
      <c r="O48" s="163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</row>
    <row r="49" spans="5:30" s="273" customFormat="1">
      <c r="I49" s="163"/>
      <c r="O49" s="275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</row>
    <row r="50" spans="5:30" s="273" customFormat="1">
      <c r="I50" s="163"/>
      <c r="O50" s="163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</row>
    <row r="51" spans="5:30" s="273" customFormat="1">
      <c r="E51" s="276"/>
      <c r="F51" s="276"/>
      <c r="G51" s="276"/>
      <c r="I51" s="163"/>
      <c r="O51" s="163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</row>
    <row r="52" spans="5:30" s="273" customFormat="1">
      <c r="I52" s="163"/>
      <c r="O52" s="163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</row>
    <row r="53" spans="5:30" s="273" customFormat="1">
      <c r="E53" s="274"/>
      <c r="F53" s="274"/>
      <c r="G53" s="274"/>
      <c r="I53" s="163"/>
      <c r="O53" s="163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</row>
    <row r="54" spans="5:30" s="273" customFormat="1">
      <c r="I54" s="163"/>
      <c r="O54" s="163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</row>
    <row r="55" spans="5:30" s="273" customFormat="1">
      <c r="I55" s="163"/>
      <c r="O55" s="163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</row>
    <row r="56" spans="5:30" s="273" customFormat="1">
      <c r="I56" s="163"/>
      <c r="O56" s="163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</row>
    <row r="57" spans="5:30" s="273" customFormat="1">
      <c r="I57" s="163"/>
      <c r="O57" s="163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</row>
    <row r="58" spans="5:30" s="273" customFormat="1">
      <c r="I58" s="163"/>
      <c r="O58" s="163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</row>
    <row r="59" spans="5:30" s="273" customFormat="1">
      <c r="I59" s="163"/>
      <c r="O59" s="163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</row>
    <row r="60" spans="5:30" s="273" customFormat="1">
      <c r="I60" s="163"/>
      <c r="O60" s="163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</row>
    <row r="61" spans="5:30" s="273" customFormat="1">
      <c r="I61" s="163"/>
      <c r="O61" s="163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</row>
    <row r="62" spans="5:30" s="273" customFormat="1">
      <c r="I62" s="163"/>
      <c r="O62" s="163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</row>
    <row r="63" spans="5:30" s="273" customFormat="1">
      <c r="I63" s="163"/>
      <c r="O63" s="163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</row>
    <row r="64" spans="5:30" s="273" customFormat="1">
      <c r="I64" s="163"/>
      <c r="O64" s="163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</row>
    <row r="65" spans="9:30" s="273" customFormat="1">
      <c r="I65" s="163"/>
      <c r="O65" s="163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</row>
    <row r="66" spans="9:30" s="273" customFormat="1">
      <c r="I66" s="163"/>
      <c r="O66" s="163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</row>
    <row r="67" spans="9:30" s="273" customFormat="1">
      <c r="I67" s="163"/>
      <c r="O67" s="163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</row>
    <row r="68" spans="9:30" s="273" customFormat="1">
      <c r="I68" s="163"/>
      <c r="O68" s="163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</row>
  </sheetData>
  <mergeCells count="19">
    <mergeCell ref="N5:N6"/>
    <mergeCell ref="O5:O6"/>
    <mergeCell ref="A41:B41"/>
    <mergeCell ref="H5:H6"/>
    <mergeCell ref="I5:I6"/>
    <mergeCell ref="J5:J6"/>
    <mergeCell ref="K5:K6"/>
    <mergeCell ref="L5:L6"/>
    <mergeCell ref="M5:M6"/>
    <mergeCell ref="A1:B3"/>
    <mergeCell ref="A4:B6"/>
    <mergeCell ref="C4:C6"/>
    <mergeCell ref="D4:I4"/>
    <mergeCell ref="J4:O4"/>
    <mergeCell ref="P4:P6"/>
    <mergeCell ref="D5:D6"/>
    <mergeCell ref="E5:E6"/>
    <mergeCell ref="F5:F6"/>
    <mergeCell ref="G5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Width="0" orientation="landscape" r:id="rId1"/>
  <colBreaks count="1" manualBreakCount="1">
    <brk id="9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Mapa I_ Receitas do Estado</vt:lpstr>
      <vt:lpstr>Mapa II_ Despesas por Economica</vt:lpstr>
      <vt:lpstr>Mapa III_ Despesas por Organica</vt:lpstr>
      <vt:lpstr>Mapa IV_ Despesas por Funções</vt:lpstr>
      <vt:lpstr>Mapa VII_ Despesas por Programa</vt:lpstr>
      <vt:lpstr>'Mapa I_ Receitas do Estado'!Área_de_Impressão</vt:lpstr>
      <vt:lpstr>'Mapa II_ Despesas por Economica'!Área_de_Impressão</vt:lpstr>
      <vt:lpstr>'Mapa III_ Despesas por Organica'!Área_de_Impressão</vt:lpstr>
      <vt:lpstr>'Mapa IV_ Despesas por Funções'!Área_de_Impressão</vt:lpstr>
      <vt:lpstr>'Mapa VII_ Despesas por Programa'!Área_de_Impressão</vt:lpstr>
      <vt:lpstr>'Mapa I_ Receitas do Estado'!Títulos_de_Impressão</vt:lpstr>
      <vt:lpstr>'Mapa II_ Despesas por Economica'!Títulos_de_Impressão</vt:lpstr>
      <vt:lpstr>'Mapa III_ Despesas por Organica'!Títulos_de_Impressão</vt:lpstr>
      <vt:lpstr>'Mapa IV_ Despesas por Funções'!Títulos_de_Impressão</vt:lpstr>
      <vt:lpstr>'Mapa VII_ Despesas por Programa'!Títulos_de_Impressão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/ DNOCP - Ivanisia Fonseca Fortes</dc:creator>
  <cp:lastModifiedBy>MF / DNOCP - Ivanisia Fonseca Fortes</cp:lastModifiedBy>
  <dcterms:created xsi:type="dcterms:W3CDTF">2024-09-30T11:10:48Z</dcterms:created>
  <dcterms:modified xsi:type="dcterms:W3CDTF">2024-09-30T11:13:36Z</dcterms:modified>
</cp:coreProperties>
</file>