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cha\Desktop\UEPR_PUBLICAÇÕES\BE_IMP&amp;EXP 2016 - 2019\"/>
    </mc:Choice>
  </mc:AlternateContent>
  <bookViews>
    <workbookView xWindow="0" yWindow="0" windowWidth="19320" windowHeight="9144"/>
  </bookViews>
  <sheets>
    <sheet name="índice_Tabela" sheetId="2" r:id="rId1"/>
    <sheet name="A.1" sheetId="3" r:id="rId2"/>
    <sheet name="A.1.1" sheetId="5" r:id="rId3"/>
    <sheet name="A.1.2" sheetId="4" r:id="rId4"/>
    <sheet name="A.1.3" sheetId="6" r:id="rId5"/>
    <sheet name="A.1.4" sheetId="7" r:id="rId6"/>
    <sheet name="A.2" sheetId="8" r:id="rId7"/>
    <sheet name="A.2.1" sheetId="9" r:id="rId8"/>
    <sheet name="A.2.2" sheetId="14" r:id="rId9"/>
    <sheet name="A.2.3" sheetId="12" r:id="rId10"/>
    <sheet name="A.2.4" sheetId="15" r:id="rId11"/>
    <sheet name="A.3" sheetId="11" r:id="rId12"/>
    <sheet name="A.4" sheetId="16" r:id="rId13"/>
    <sheet name="A.5" sheetId="18" r:id="rId14"/>
    <sheet name="A.6" sheetId="19" r:id="rId15"/>
    <sheet name="A.7" sheetId="26" r:id="rId16"/>
    <sheet name="A.8" sheetId="21" r:id="rId17"/>
    <sheet name="A.9" sheetId="22" r:id="rId18"/>
    <sheet name="A.10" sheetId="42" r:id="rId19"/>
    <sheet name="A.11" sheetId="27" r:id="rId20"/>
    <sheet name="A.12" sheetId="43" r:id="rId21"/>
    <sheet name="A.13" sheetId="28" r:id="rId22"/>
    <sheet name="A.14" sheetId="29" r:id="rId23"/>
  </sheets>
  <definedNames>
    <definedName name="_xlnm._FilterDatabase" localSheetId="16" hidden="1">A.8!$B$5:$J$36</definedName>
  </definedNames>
  <calcPr calcId="162913"/>
</workbook>
</file>

<file path=xl/calcChain.xml><?xml version="1.0" encoding="utf-8"?>
<calcChain xmlns="http://schemas.openxmlformats.org/spreadsheetml/2006/main">
  <c r="E5" i="43" l="1"/>
  <c r="E6" i="43"/>
  <c r="E7" i="43"/>
  <c r="E8" i="43"/>
  <c r="E5" i="42" l="1"/>
  <c r="E6" i="42"/>
  <c r="E7" i="42"/>
  <c r="J6" i="8" l="1"/>
  <c r="I6" i="8"/>
  <c r="H6" i="8"/>
  <c r="G6" i="8"/>
  <c r="E8" i="42" l="1"/>
  <c r="M36" i="21" l="1"/>
  <c r="M35" i="21"/>
  <c r="M32" i="21"/>
  <c r="M31" i="21"/>
  <c r="M26" i="21"/>
  <c r="M21" i="21"/>
  <c r="M19" i="21"/>
  <c r="M16" i="21"/>
  <c r="M13" i="21"/>
  <c r="M12" i="21"/>
  <c r="M10" i="21"/>
  <c r="M9" i="21"/>
  <c r="M8" i="21"/>
  <c r="M7" i="21"/>
  <c r="K36" i="21"/>
  <c r="K34" i="21"/>
  <c r="K33" i="21"/>
  <c r="L35" i="21"/>
  <c r="L34" i="21"/>
  <c r="L33" i="21"/>
  <c r="L32" i="21"/>
  <c r="L31" i="21"/>
  <c r="L28" i="21"/>
  <c r="L27" i="21"/>
  <c r="K28" i="21"/>
  <c r="K27" i="21"/>
  <c r="K26" i="21"/>
  <c r="K25" i="21"/>
  <c r="K24" i="21"/>
  <c r="K22" i="21"/>
  <c r="L16" i="21"/>
  <c r="L14" i="21"/>
  <c r="K15" i="21"/>
  <c r="K14" i="21"/>
  <c r="K12" i="21"/>
  <c r="L7" i="21"/>
  <c r="M11" i="21"/>
  <c r="M14" i="21"/>
  <c r="M15" i="21"/>
  <c r="M17" i="21"/>
  <c r="M18" i="21"/>
  <c r="M20" i="21"/>
  <c r="M22" i="21"/>
  <c r="M23" i="21"/>
  <c r="M24" i="21"/>
  <c r="M25" i="21"/>
  <c r="M27" i="21"/>
  <c r="M28" i="21"/>
  <c r="M29" i="21"/>
  <c r="M30" i="21"/>
  <c r="M33" i="21"/>
  <c r="M34" i="21"/>
  <c r="L11" i="21"/>
  <c r="L12" i="21"/>
  <c r="L13" i="21"/>
  <c r="L15" i="21"/>
  <c r="L17" i="21"/>
  <c r="L18" i="21"/>
  <c r="L22" i="21"/>
  <c r="L23" i="21"/>
  <c r="L24" i="21"/>
  <c r="L25" i="21"/>
  <c r="L26" i="21"/>
  <c r="L29" i="21"/>
  <c r="L30" i="21"/>
  <c r="L36" i="21"/>
  <c r="K9" i="21"/>
  <c r="K10" i="21"/>
  <c r="K11" i="21"/>
  <c r="K13" i="21"/>
  <c r="K16" i="21"/>
  <c r="K17" i="21"/>
  <c r="K18" i="21"/>
  <c r="K19" i="21"/>
  <c r="K20" i="21"/>
  <c r="K21" i="21"/>
  <c r="K23" i="21"/>
  <c r="K29" i="21"/>
  <c r="K30" i="21"/>
  <c r="K31" i="21"/>
  <c r="K32" i="21"/>
  <c r="K35" i="21"/>
  <c r="M6" i="21"/>
  <c r="L6" i="21"/>
  <c r="K6" i="21"/>
  <c r="K7" i="21"/>
  <c r="J6" i="21"/>
  <c r="I6" i="21"/>
  <c r="H6" i="21"/>
  <c r="G6" i="21"/>
  <c r="E6" i="27" l="1"/>
  <c r="E7" i="27"/>
  <c r="E8" i="27"/>
  <c r="E5" i="27"/>
  <c r="E5" i="29"/>
  <c r="E6" i="29"/>
  <c r="E7" i="29"/>
  <c r="E8" i="29"/>
  <c r="E5" i="28"/>
  <c r="E6" i="28"/>
  <c r="E7" i="28"/>
  <c r="E8" i="28"/>
  <c r="C10" i="7" l="1"/>
  <c r="D10" i="7"/>
  <c r="E10" i="7"/>
  <c r="F10" i="7"/>
  <c r="I5" i="18" l="1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E20" i="12"/>
  <c r="D20" i="12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5" i="9"/>
  <c r="I44" i="9"/>
  <c r="I43" i="9"/>
  <c r="I42" i="9"/>
  <c r="I41" i="9"/>
  <c r="H44" i="9"/>
  <c r="H43" i="9"/>
  <c r="H42" i="9"/>
  <c r="H41" i="9"/>
  <c r="G44" i="9"/>
  <c r="G43" i="9"/>
  <c r="G42" i="9"/>
  <c r="G41" i="9"/>
  <c r="F44" i="9"/>
  <c r="F43" i="9"/>
  <c r="F42" i="9"/>
  <c r="F41" i="9"/>
  <c r="E44" i="9"/>
  <c r="E43" i="9"/>
  <c r="E42" i="9"/>
  <c r="E41" i="9"/>
  <c r="D44" i="9"/>
  <c r="D43" i="9"/>
  <c r="D42" i="9"/>
  <c r="D41" i="9"/>
  <c r="D6" i="8"/>
  <c r="E6" i="8"/>
  <c r="F6" i="8"/>
  <c r="C6" i="8"/>
  <c r="D33" i="8"/>
  <c r="E33" i="8"/>
  <c r="F33" i="8"/>
  <c r="D31" i="8"/>
  <c r="E31" i="8"/>
  <c r="F31" i="8"/>
  <c r="D27" i="8"/>
  <c r="E27" i="8"/>
  <c r="F27" i="8"/>
  <c r="C33" i="8"/>
  <c r="C31" i="8"/>
  <c r="C27" i="8"/>
  <c r="D14" i="8"/>
  <c r="E14" i="8"/>
  <c r="F14" i="8"/>
  <c r="C14" i="8"/>
  <c r="D7" i="8"/>
  <c r="E7" i="8"/>
  <c r="F7" i="8"/>
  <c r="C7" i="8"/>
  <c r="F12" i="6" l="1"/>
  <c r="E12" i="6"/>
  <c r="D12" i="6"/>
  <c r="C12" i="6"/>
  <c r="F19" i="4"/>
  <c r="E19" i="4"/>
  <c r="D19" i="4"/>
  <c r="C19" i="4"/>
  <c r="F14" i="5"/>
  <c r="E14" i="5"/>
  <c r="D14" i="5"/>
  <c r="C14" i="5"/>
  <c r="M8" i="11" l="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8" i="11"/>
  <c r="L29" i="11"/>
  <c r="L30" i="11"/>
  <c r="L31" i="11"/>
  <c r="L32" i="11"/>
  <c r="L33" i="11"/>
  <c r="L34" i="11"/>
  <c r="L35" i="11"/>
  <c r="L36" i="11"/>
  <c r="L37" i="11"/>
  <c r="L38" i="11"/>
  <c r="L40" i="11"/>
  <c r="L41" i="11"/>
  <c r="L42" i="11"/>
  <c r="L43" i="11"/>
  <c r="L44" i="11"/>
  <c r="L45" i="11"/>
  <c r="L47" i="11"/>
  <c r="L48" i="11"/>
  <c r="L49" i="11"/>
  <c r="L50" i="11"/>
  <c r="L51" i="11"/>
  <c r="L52" i="11"/>
  <c r="L53" i="11"/>
  <c r="L54" i="11"/>
  <c r="L55" i="11"/>
  <c r="L56" i="11"/>
  <c r="L57" i="11"/>
  <c r="L60" i="11"/>
  <c r="L61" i="11"/>
  <c r="L62" i="11"/>
  <c r="L63" i="11"/>
  <c r="L64" i="11"/>
  <c r="L65" i="11"/>
  <c r="L66" i="11"/>
  <c r="L67" i="11"/>
  <c r="L68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5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9" i="11"/>
  <c r="L10" i="11"/>
  <c r="L11" i="11"/>
  <c r="L12" i="11"/>
  <c r="K8" i="11" l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6" i="11"/>
  <c r="K28" i="11"/>
  <c r="K29" i="11"/>
  <c r="K30" i="11"/>
  <c r="K31" i="11"/>
  <c r="K32" i="11"/>
  <c r="K34" i="11"/>
  <c r="K35" i="11"/>
  <c r="K36" i="11"/>
  <c r="K37" i="11"/>
  <c r="K38" i="11"/>
  <c r="K40" i="11"/>
  <c r="K41" i="11"/>
  <c r="K42" i="11"/>
  <c r="K43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60" i="11"/>
  <c r="K61" i="11"/>
  <c r="K62" i="11"/>
  <c r="K63" i="11"/>
  <c r="K64" i="11"/>
  <c r="K65" i="11"/>
  <c r="K66" i="11"/>
  <c r="K68" i="11"/>
  <c r="K69" i="11"/>
  <c r="K70" i="11"/>
  <c r="K71" i="11"/>
  <c r="K73" i="11"/>
  <c r="K74" i="11"/>
  <c r="K75" i="11"/>
  <c r="K76" i="11"/>
  <c r="K77" i="11"/>
  <c r="K78" i="11"/>
  <c r="K79" i="11"/>
  <c r="K80" i="11"/>
  <c r="K81" i="11"/>
  <c r="K82" i="11"/>
  <c r="K83" i="11"/>
  <c r="K85" i="11"/>
  <c r="K87" i="11"/>
  <c r="K88" i="11"/>
  <c r="K89" i="11"/>
  <c r="K90" i="11"/>
  <c r="K91" i="11"/>
  <c r="K92" i="11"/>
  <c r="K95" i="11"/>
  <c r="K96" i="11"/>
  <c r="K97" i="11"/>
  <c r="K98" i="11"/>
  <c r="K99" i="11"/>
  <c r="K100" i="11"/>
  <c r="K103" i="11"/>
  <c r="K106" i="11"/>
  <c r="K109" i="11"/>
  <c r="K112" i="11"/>
  <c r="K115" i="11"/>
  <c r="K117" i="11"/>
  <c r="K118" i="11"/>
  <c r="K119" i="11"/>
  <c r="K120" i="11"/>
  <c r="K121" i="11"/>
  <c r="K123" i="11"/>
  <c r="K124" i="11"/>
  <c r="K125" i="11"/>
  <c r="K126" i="11"/>
  <c r="K127" i="11"/>
  <c r="K128" i="11"/>
  <c r="K129" i="11"/>
  <c r="K130" i="11"/>
  <c r="C7" i="11" l="1"/>
  <c r="G7" i="11" s="1"/>
  <c r="D7" i="11"/>
  <c r="H7" i="11" s="1"/>
  <c r="E7" i="11"/>
  <c r="I7" i="11" s="1"/>
  <c r="F7" i="11"/>
  <c r="J7" i="11" s="1"/>
  <c r="M7" i="11" l="1"/>
  <c r="I10" i="11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4" i="11"/>
  <c r="I46" i="11"/>
  <c r="I49" i="11"/>
  <c r="I51" i="11"/>
  <c r="I53" i="11"/>
  <c r="I55" i="11"/>
  <c r="I57" i="11"/>
  <c r="I59" i="11"/>
  <c r="I61" i="11"/>
  <c r="I63" i="11"/>
  <c r="I65" i="11"/>
  <c r="I67" i="11"/>
  <c r="I69" i="11"/>
  <c r="I71" i="11"/>
  <c r="I73" i="11"/>
  <c r="I75" i="11"/>
  <c r="I77" i="11"/>
  <c r="I79" i="11"/>
  <c r="I81" i="11"/>
  <c r="I83" i="11"/>
  <c r="I85" i="11"/>
  <c r="I87" i="11"/>
  <c r="I89" i="11"/>
  <c r="I91" i="11"/>
  <c r="I93" i="11"/>
  <c r="I95" i="11"/>
  <c r="I97" i="11"/>
  <c r="I99" i="11"/>
  <c r="I101" i="11"/>
  <c r="I103" i="11"/>
  <c r="I105" i="11"/>
  <c r="I107" i="11"/>
  <c r="I109" i="11"/>
  <c r="I111" i="11"/>
  <c r="I113" i="11"/>
  <c r="I115" i="11"/>
  <c r="I117" i="11"/>
  <c r="I119" i="11"/>
  <c r="I121" i="11"/>
  <c r="I123" i="11"/>
  <c r="I125" i="11"/>
  <c r="I127" i="11"/>
  <c r="I129" i="11"/>
  <c r="I131" i="11"/>
  <c r="I133" i="11"/>
  <c r="I11" i="11"/>
  <c r="I15" i="11"/>
  <c r="I19" i="11"/>
  <c r="I23" i="11"/>
  <c r="I27" i="11"/>
  <c r="I31" i="11"/>
  <c r="I35" i="11"/>
  <c r="I39" i="11"/>
  <c r="I43" i="11"/>
  <c r="I47" i="11"/>
  <c r="I50" i="11"/>
  <c r="I54" i="11"/>
  <c r="I58" i="11"/>
  <c r="I62" i="11"/>
  <c r="I66" i="11"/>
  <c r="I70" i="11"/>
  <c r="I74" i="11"/>
  <c r="I78" i="11"/>
  <c r="I82" i="11"/>
  <c r="I86" i="11"/>
  <c r="I90" i="11"/>
  <c r="I94" i="11"/>
  <c r="I98" i="11"/>
  <c r="I102" i="11"/>
  <c r="I106" i="11"/>
  <c r="I110" i="11"/>
  <c r="I114" i="11"/>
  <c r="I118" i="11"/>
  <c r="I122" i="11"/>
  <c r="I126" i="11"/>
  <c r="I130" i="11"/>
  <c r="I134" i="11"/>
  <c r="I13" i="11"/>
  <c r="I21" i="11"/>
  <c r="I29" i="11"/>
  <c r="I37" i="11"/>
  <c r="I45" i="11"/>
  <c r="I25" i="11"/>
  <c r="I41" i="11"/>
  <c r="I33" i="11"/>
  <c r="I60" i="11"/>
  <c r="I76" i="11"/>
  <c r="I92" i="11"/>
  <c r="I108" i="11"/>
  <c r="I124" i="11"/>
  <c r="I56" i="11"/>
  <c r="I64" i="11"/>
  <c r="I72" i="11"/>
  <c r="I80" i="11"/>
  <c r="I88" i="11"/>
  <c r="I96" i="11"/>
  <c r="I104" i="11"/>
  <c r="I112" i="11"/>
  <c r="I120" i="11"/>
  <c r="I128" i="11"/>
  <c r="I8" i="11"/>
  <c r="I9" i="11"/>
  <c r="I48" i="11"/>
  <c r="I17" i="11"/>
  <c r="I52" i="11"/>
  <c r="I68" i="11"/>
  <c r="I84" i="11"/>
  <c r="I100" i="11"/>
  <c r="I116" i="11"/>
  <c r="I132" i="11"/>
  <c r="H10" i="11"/>
  <c r="H12" i="11"/>
  <c r="H14" i="11"/>
  <c r="H16" i="11"/>
  <c r="H18" i="11"/>
  <c r="H20" i="11"/>
  <c r="H22" i="11"/>
  <c r="H24" i="11"/>
  <c r="H26" i="11"/>
  <c r="H28" i="11"/>
  <c r="H30" i="11"/>
  <c r="H32" i="11"/>
  <c r="H34" i="11"/>
  <c r="H36" i="11"/>
  <c r="H38" i="11"/>
  <c r="H40" i="11"/>
  <c r="H42" i="11"/>
  <c r="H44" i="11"/>
  <c r="H46" i="11"/>
  <c r="H48" i="11"/>
  <c r="H50" i="11"/>
  <c r="H52" i="11"/>
  <c r="H54" i="11"/>
  <c r="H56" i="11"/>
  <c r="H58" i="11"/>
  <c r="H60" i="11"/>
  <c r="H62" i="11"/>
  <c r="H64" i="11"/>
  <c r="H66" i="11"/>
  <c r="H68" i="11"/>
  <c r="H70" i="11"/>
  <c r="H72" i="11"/>
  <c r="H74" i="11"/>
  <c r="H76" i="11"/>
  <c r="H78" i="11"/>
  <c r="H80" i="11"/>
  <c r="H82" i="11"/>
  <c r="H84" i="11"/>
  <c r="H86" i="11"/>
  <c r="H88" i="11"/>
  <c r="H90" i="11"/>
  <c r="H15" i="11"/>
  <c r="H23" i="11"/>
  <c r="H31" i="11"/>
  <c r="H39" i="11"/>
  <c r="H47" i="11"/>
  <c r="H55" i="11"/>
  <c r="H63" i="11"/>
  <c r="H71" i="11"/>
  <c r="H79" i="11"/>
  <c r="H87" i="11"/>
  <c r="H92" i="11"/>
  <c r="H94" i="11"/>
  <c r="H96" i="11"/>
  <c r="H98" i="11"/>
  <c r="H100" i="11"/>
  <c r="H102" i="11"/>
  <c r="H104" i="11"/>
  <c r="H106" i="11"/>
  <c r="H108" i="11"/>
  <c r="H110" i="11"/>
  <c r="H112" i="11"/>
  <c r="H114" i="11"/>
  <c r="H116" i="11"/>
  <c r="H118" i="11"/>
  <c r="H120" i="11"/>
  <c r="H122" i="11"/>
  <c r="H124" i="11"/>
  <c r="H126" i="11"/>
  <c r="H128" i="11"/>
  <c r="H130" i="11"/>
  <c r="H132" i="11"/>
  <c r="H134" i="11"/>
  <c r="H13" i="11"/>
  <c r="H21" i="11"/>
  <c r="H29" i="11"/>
  <c r="H37" i="11"/>
  <c r="H45" i="11"/>
  <c r="H53" i="11"/>
  <c r="H61" i="11"/>
  <c r="H69" i="11"/>
  <c r="H77" i="11"/>
  <c r="H85" i="11"/>
  <c r="H17" i="11"/>
  <c r="H33" i="11"/>
  <c r="H49" i="11"/>
  <c r="H65" i="11"/>
  <c r="H81" i="11"/>
  <c r="H8" i="11"/>
  <c r="H9" i="11"/>
  <c r="H41" i="11"/>
  <c r="H73" i="11"/>
  <c r="H11" i="11"/>
  <c r="H43" i="11"/>
  <c r="H75" i="11"/>
  <c r="H95" i="11"/>
  <c r="H103" i="11"/>
  <c r="H111" i="11"/>
  <c r="H119" i="11"/>
  <c r="H127" i="11"/>
  <c r="H19" i="11"/>
  <c r="H35" i="11"/>
  <c r="H51" i="11"/>
  <c r="H67" i="11"/>
  <c r="H83" i="11"/>
  <c r="H93" i="11"/>
  <c r="H97" i="11"/>
  <c r="H101" i="11"/>
  <c r="H105" i="11"/>
  <c r="H109" i="11"/>
  <c r="H113" i="11"/>
  <c r="H117" i="11"/>
  <c r="H121" i="11"/>
  <c r="H125" i="11"/>
  <c r="H129" i="11"/>
  <c r="H133" i="11"/>
  <c r="L7" i="11"/>
  <c r="H25" i="11"/>
  <c r="H57" i="11"/>
  <c r="H89" i="11"/>
  <c r="H27" i="11"/>
  <c r="H59" i="11"/>
  <c r="H91" i="11"/>
  <c r="H99" i="11"/>
  <c r="H107" i="11"/>
  <c r="H115" i="11"/>
  <c r="H123" i="11"/>
  <c r="H131" i="11"/>
  <c r="K7" i="11"/>
  <c r="G9" i="11"/>
  <c r="G11" i="11"/>
  <c r="G13" i="11"/>
  <c r="G15" i="11"/>
  <c r="G17" i="11"/>
  <c r="G19" i="11"/>
  <c r="G21" i="11"/>
  <c r="G23" i="11"/>
  <c r="G25" i="11"/>
  <c r="G27" i="11"/>
  <c r="G29" i="11"/>
  <c r="G31" i="11"/>
  <c r="G33" i="11"/>
  <c r="G35" i="11"/>
  <c r="G37" i="11"/>
  <c r="G39" i="11"/>
  <c r="G41" i="11"/>
  <c r="G43" i="11"/>
  <c r="G45" i="11"/>
  <c r="G47" i="11"/>
  <c r="G49" i="11"/>
  <c r="G51" i="11"/>
  <c r="G53" i="11"/>
  <c r="G55" i="11"/>
  <c r="G57" i="11"/>
  <c r="G59" i="11"/>
  <c r="G61" i="11"/>
  <c r="G63" i="11"/>
  <c r="G65" i="11"/>
  <c r="G67" i="11"/>
  <c r="G69" i="11"/>
  <c r="G71" i="11"/>
  <c r="G73" i="11"/>
  <c r="G75" i="11"/>
  <c r="G77" i="11"/>
  <c r="G79" i="11"/>
  <c r="G81" i="11"/>
  <c r="G83" i="11"/>
  <c r="G85" i="11"/>
  <c r="G87" i="11"/>
  <c r="G89" i="11"/>
  <c r="G91" i="11"/>
  <c r="G93" i="11"/>
  <c r="G95" i="11"/>
  <c r="G97" i="11"/>
  <c r="G99" i="11"/>
  <c r="G101" i="11"/>
  <c r="G103" i="11"/>
  <c r="G105" i="11"/>
  <c r="G107" i="11"/>
  <c r="G109" i="11"/>
  <c r="G111" i="11"/>
  <c r="G113" i="11"/>
  <c r="G115" i="11"/>
  <c r="G117" i="11"/>
  <c r="G119" i="11"/>
  <c r="G121" i="11"/>
  <c r="G123" i="11"/>
  <c r="G125" i="11"/>
  <c r="G127" i="11"/>
  <c r="G129" i="11"/>
  <c r="G131" i="11"/>
  <c r="G133" i="11"/>
  <c r="G8" i="11"/>
  <c r="G16" i="11"/>
  <c r="G24" i="11"/>
  <c r="G32" i="11"/>
  <c r="G40" i="11"/>
  <c r="G48" i="11"/>
  <c r="G56" i="11"/>
  <c r="G64" i="11"/>
  <c r="G72" i="11"/>
  <c r="G80" i="11"/>
  <c r="G88" i="11"/>
  <c r="G96" i="11"/>
  <c r="G104" i="11"/>
  <c r="G112" i="11"/>
  <c r="G120" i="11"/>
  <c r="G128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58" i="11"/>
  <c r="G62" i="11"/>
  <c r="G66" i="11"/>
  <c r="G70" i="11"/>
  <c r="G74" i="11"/>
  <c r="G78" i="11"/>
  <c r="G82" i="11"/>
  <c r="G86" i="11"/>
  <c r="G90" i="11"/>
  <c r="G94" i="11"/>
  <c r="G98" i="11"/>
  <c r="G102" i="11"/>
  <c r="G106" i="11"/>
  <c r="G110" i="11"/>
  <c r="G114" i="11"/>
  <c r="G118" i="11"/>
  <c r="G122" i="11"/>
  <c r="G126" i="11"/>
  <c r="G130" i="11"/>
  <c r="G134" i="11"/>
  <c r="G12" i="11"/>
  <c r="G20" i="11"/>
  <c r="G28" i="11"/>
  <c r="G36" i="11"/>
  <c r="G44" i="11"/>
  <c r="G52" i="11"/>
  <c r="G60" i="11"/>
  <c r="G68" i="11"/>
  <c r="G76" i="11"/>
  <c r="G84" i="11"/>
  <c r="G92" i="11"/>
  <c r="G100" i="11"/>
  <c r="G108" i="11"/>
  <c r="G116" i="11"/>
  <c r="G124" i="11"/>
  <c r="G132" i="11"/>
  <c r="J21" i="11"/>
  <c r="J23" i="11"/>
  <c r="J25" i="11"/>
  <c r="J27" i="11"/>
  <c r="J29" i="11"/>
  <c r="J31" i="11"/>
  <c r="J33" i="11"/>
  <c r="J35" i="11"/>
  <c r="J37" i="11"/>
  <c r="J39" i="11"/>
  <c r="J41" i="11"/>
  <c r="J43" i="11"/>
  <c r="J45" i="11"/>
  <c r="J47" i="11"/>
  <c r="J49" i="11"/>
  <c r="J51" i="11"/>
  <c r="J53" i="11"/>
  <c r="J55" i="11"/>
  <c r="J57" i="11"/>
  <c r="J59" i="11"/>
  <c r="J61" i="11"/>
  <c r="J63" i="11"/>
  <c r="J65" i="11"/>
  <c r="J67" i="11"/>
  <c r="J69" i="11"/>
  <c r="J71" i="11"/>
  <c r="J73" i="11"/>
  <c r="J75" i="11"/>
  <c r="J77" i="11"/>
  <c r="J79" i="11"/>
  <c r="J81" i="11"/>
  <c r="J83" i="11"/>
  <c r="J85" i="11"/>
  <c r="J87" i="11"/>
  <c r="J89" i="11"/>
  <c r="J91" i="11"/>
  <c r="J93" i="11"/>
  <c r="J95" i="11"/>
  <c r="J97" i="11"/>
  <c r="J99" i="11"/>
  <c r="J101" i="11"/>
  <c r="J103" i="11"/>
  <c r="J105" i="11"/>
  <c r="J107" i="11"/>
  <c r="J109" i="11"/>
  <c r="J111" i="11"/>
  <c r="J113" i="11"/>
  <c r="J115" i="11"/>
  <c r="J117" i="11"/>
  <c r="J119" i="11"/>
  <c r="J121" i="11"/>
  <c r="J123" i="11"/>
  <c r="J125" i="11"/>
  <c r="J127" i="11"/>
  <c r="J129" i="11"/>
  <c r="J131" i="11"/>
  <c r="J133" i="11"/>
  <c r="J9" i="11"/>
  <c r="J11" i="11"/>
  <c r="J13" i="11"/>
  <c r="J15" i="11"/>
  <c r="J17" i="11"/>
  <c r="J19" i="11"/>
  <c r="J8" i="11"/>
  <c r="J12" i="11"/>
  <c r="J16" i="11"/>
  <c r="J20" i="11"/>
  <c r="J22" i="11"/>
  <c r="J26" i="11"/>
  <c r="J30" i="11"/>
  <c r="J34" i="11"/>
  <c r="J38" i="11"/>
  <c r="J42" i="11"/>
  <c r="J46" i="11"/>
  <c r="J50" i="11"/>
  <c r="J54" i="11"/>
  <c r="J58" i="11"/>
  <c r="J62" i="11"/>
  <c r="J66" i="11"/>
  <c r="J70" i="11"/>
  <c r="J74" i="11"/>
  <c r="J78" i="11"/>
  <c r="J82" i="11"/>
  <c r="J86" i="11"/>
  <c r="J90" i="11"/>
  <c r="J94" i="11"/>
  <c r="J98" i="11"/>
  <c r="J102" i="11"/>
  <c r="J106" i="11"/>
  <c r="J110" i="11"/>
  <c r="J114" i="11"/>
  <c r="J118" i="11"/>
  <c r="J122" i="11"/>
  <c r="J126" i="11"/>
  <c r="J130" i="11"/>
  <c r="J134" i="11"/>
  <c r="J10" i="11"/>
  <c r="J18" i="11"/>
  <c r="J28" i="11"/>
  <c r="J36" i="11"/>
  <c r="J44" i="11"/>
  <c r="J52" i="11"/>
  <c r="J60" i="11"/>
  <c r="J68" i="11"/>
  <c r="J76" i="11"/>
  <c r="J84" i="11"/>
  <c r="J92" i="11"/>
  <c r="J100" i="11"/>
  <c r="J108" i="11"/>
  <c r="J116" i="11"/>
  <c r="J124" i="11"/>
  <c r="J132" i="11"/>
  <c r="J14" i="11"/>
  <c r="J24" i="11"/>
  <c r="J56" i="11"/>
  <c r="J88" i="11"/>
  <c r="J120" i="11"/>
  <c r="J40" i="11"/>
  <c r="J104" i="11"/>
  <c r="J48" i="11"/>
  <c r="J112" i="11"/>
  <c r="J32" i="11"/>
  <c r="J64" i="11"/>
  <c r="J96" i="11"/>
  <c r="J128" i="11"/>
  <c r="J72" i="11"/>
  <c r="J80" i="11"/>
  <c r="L26" i="22"/>
  <c r="L27" i="22"/>
  <c r="L28" i="22"/>
  <c r="L29" i="22"/>
  <c r="L30" i="22"/>
  <c r="K41" i="22" l="1"/>
  <c r="K40" i="22"/>
  <c r="K39" i="22"/>
  <c r="H39" i="22"/>
  <c r="K38" i="22"/>
  <c r="K37" i="22"/>
  <c r="K36" i="22"/>
  <c r="K35" i="22"/>
  <c r="H35" i="22"/>
  <c r="K34" i="22"/>
  <c r="K33" i="22"/>
  <c r="K32" i="22"/>
  <c r="K31" i="22"/>
  <c r="K30" i="22"/>
  <c r="H27" i="22"/>
  <c r="M25" i="22"/>
  <c r="L25" i="22"/>
  <c r="K25" i="22"/>
  <c r="M24" i="22"/>
  <c r="L24" i="22"/>
  <c r="K24" i="22"/>
  <c r="M23" i="22"/>
  <c r="L23" i="22"/>
  <c r="K23" i="22"/>
  <c r="M22" i="22"/>
  <c r="L22" i="22"/>
  <c r="K22" i="22"/>
  <c r="M21" i="22"/>
  <c r="L21" i="22"/>
  <c r="K21" i="22"/>
  <c r="M20" i="22"/>
  <c r="L20" i="22"/>
  <c r="K20" i="22"/>
  <c r="M19" i="22"/>
  <c r="L19" i="22"/>
  <c r="M18" i="22"/>
  <c r="L18" i="22"/>
  <c r="K18" i="22"/>
  <c r="M17" i="22"/>
  <c r="L17" i="22"/>
  <c r="K17" i="22"/>
  <c r="I17" i="22"/>
  <c r="M16" i="22"/>
  <c r="L16" i="22"/>
  <c r="K16" i="22"/>
  <c r="M15" i="22"/>
  <c r="L15" i="22"/>
  <c r="M14" i="22"/>
  <c r="I14" i="22"/>
  <c r="M13" i="22"/>
  <c r="H13" i="22"/>
  <c r="M12" i="22"/>
  <c r="M11" i="22"/>
  <c r="M10" i="22"/>
  <c r="L10" i="22"/>
  <c r="K10" i="22"/>
  <c r="M9" i="22"/>
  <c r="L9" i="22"/>
  <c r="K9" i="22"/>
  <c r="M8" i="22"/>
  <c r="L8" i="22"/>
  <c r="K8" i="22"/>
  <c r="H8" i="22"/>
  <c r="M7" i="22"/>
  <c r="L7" i="22"/>
  <c r="K7" i="22"/>
  <c r="I7" i="22"/>
  <c r="F6" i="22"/>
  <c r="E6" i="22"/>
  <c r="I41" i="22" s="1"/>
  <c r="D6" i="22"/>
  <c r="C6" i="22"/>
  <c r="G21" i="22" s="1"/>
  <c r="F6" i="21"/>
  <c r="E6" i="21"/>
  <c r="J36" i="21" s="1"/>
  <c r="D6" i="21"/>
  <c r="H34" i="21" s="1"/>
  <c r="C6" i="21"/>
  <c r="G36" i="21" s="1"/>
  <c r="H20" i="26"/>
  <c r="G20" i="26"/>
  <c r="I20" i="26" s="1"/>
  <c r="F20" i="26"/>
  <c r="E20" i="26"/>
  <c r="D20" i="26"/>
  <c r="H19" i="26"/>
  <c r="G19" i="26"/>
  <c r="F19" i="26"/>
  <c r="E19" i="26"/>
  <c r="D19" i="26"/>
  <c r="H18" i="26"/>
  <c r="G18" i="26"/>
  <c r="F18" i="26"/>
  <c r="E18" i="26"/>
  <c r="I18" i="26" s="1"/>
  <c r="D18" i="26"/>
  <c r="H17" i="26"/>
  <c r="G17" i="26"/>
  <c r="F17" i="26"/>
  <c r="E17" i="26"/>
  <c r="D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H32" i="19"/>
  <c r="G32" i="19"/>
  <c r="F32" i="19"/>
  <c r="E32" i="19"/>
  <c r="D32" i="19"/>
  <c r="H31" i="19"/>
  <c r="G31" i="19"/>
  <c r="F31" i="19"/>
  <c r="E31" i="19"/>
  <c r="D31" i="19"/>
  <c r="H30" i="19"/>
  <c r="G30" i="19"/>
  <c r="F30" i="19"/>
  <c r="E30" i="19"/>
  <c r="D30" i="19"/>
  <c r="H29" i="19"/>
  <c r="G29" i="19"/>
  <c r="F29" i="19"/>
  <c r="E29" i="19"/>
  <c r="D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3" i="19"/>
  <c r="I12" i="19"/>
  <c r="I11" i="19"/>
  <c r="I10" i="19"/>
  <c r="I9" i="19"/>
  <c r="I8" i="19"/>
  <c r="I7" i="19"/>
  <c r="I6" i="19"/>
  <c r="I5" i="19"/>
  <c r="H24" i="18"/>
  <c r="G24" i="18"/>
  <c r="F24" i="18"/>
  <c r="E24" i="18"/>
  <c r="D24" i="18"/>
  <c r="H23" i="18"/>
  <c r="G23" i="18"/>
  <c r="F23" i="18"/>
  <c r="E23" i="18"/>
  <c r="D23" i="18"/>
  <c r="H22" i="18"/>
  <c r="G22" i="18"/>
  <c r="F22" i="18"/>
  <c r="E22" i="18"/>
  <c r="D22" i="18"/>
  <c r="H21" i="18"/>
  <c r="G21" i="18"/>
  <c r="F21" i="18"/>
  <c r="E21" i="18"/>
  <c r="D21" i="18"/>
  <c r="J17" i="18"/>
  <c r="J13" i="18"/>
  <c r="J9" i="18"/>
  <c r="J5" i="18"/>
  <c r="X143" i="16"/>
  <c r="W143" i="16"/>
  <c r="V143" i="16"/>
  <c r="U143" i="16"/>
  <c r="T143" i="16"/>
  <c r="S143" i="16"/>
  <c r="X142" i="16"/>
  <c r="W142" i="16"/>
  <c r="V142" i="16"/>
  <c r="U142" i="16"/>
  <c r="T142" i="16"/>
  <c r="S142" i="16"/>
  <c r="X141" i="16"/>
  <c r="W141" i="16"/>
  <c r="V141" i="16"/>
  <c r="U141" i="16"/>
  <c r="T141" i="16"/>
  <c r="S141" i="16"/>
  <c r="X140" i="16"/>
  <c r="W140" i="16"/>
  <c r="V140" i="16"/>
  <c r="U140" i="16"/>
  <c r="T140" i="16"/>
  <c r="S140" i="16"/>
  <c r="X139" i="16"/>
  <c r="W139" i="16"/>
  <c r="V139" i="16"/>
  <c r="U139" i="16"/>
  <c r="T139" i="16"/>
  <c r="S139" i="16"/>
  <c r="X138" i="16"/>
  <c r="W138" i="16"/>
  <c r="V138" i="16"/>
  <c r="U138" i="16"/>
  <c r="T138" i="16"/>
  <c r="S138" i="16"/>
  <c r="X137" i="16"/>
  <c r="W137" i="16"/>
  <c r="V137" i="16"/>
  <c r="U137" i="16"/>
  <c r="T137" i="16"/>
  <c r="S137" i="16"/>
  <c r="X136" i="16"/>
  <c r="W136" i="16"/>
  <c r="V136" i="16"/>
  <c r="U136" i="16"/>
  <c r="T136" i="16"/>
  <c r="S136" i="16"/>
  <c r="X135" i="16"/>
  <c r="W135" i="16"/>
  <c r="V135" i="16"/>
  <c r="U135" i="16"/>
  <c r="T135" i="16"/>
  <c r="S135" i="16"/>
  <c r="X134" i="16"/>
  <c r="W134" i="16"/>
  <c r="V134" i="16"/>
  <c r="U134" i="16"/>
  <c r="T134" i="16"/>
  <c r="S134" i="16"/>
  <c r="X133" i="16"/>
  <c r="W133" i="16"/>
  <c r="V133" i="16"/>
  <c r="U133" i="16"/>
  <c r="T133" i="16"/>
  <c r="S133" i="16"/>
  <c r="X132" i="16"/>
  <c r="W132" i="16"/>
  <c r="V132" i="16"/>
  <c r="U132" i="16"/>
  <c r="T132" i="16"/>
  <c r="S132" i="16"/>
  <c r="X131" i="16"/>
  <c r="W131" i="16"/>
  <c r="V131" i="16"/>
  <c r="U131" i="16"/>
  <c r="T131" i="16"/>
  <c r="S131" i="16"/>
  <c r="X130" i="16"/>
  <c r="W130" i="16"/>
  <c r="V130" i="16"/>
  <c r="U130" i="16"/>
  <c r="T130" i="16"/>
  <c r="S130" i="16"/>
  <c r="X129" i="16"/>
  <c r="W129" i="16"/>
  <c r="V129" i="16"/>
  <c r="U129" i="16"/>
  <c r="T129" i="16"/>
  <c r="S129" i="16"/>
  <c r="X128" i="16"/>
  <c r="W128" i="16"/>
  <c r="V128" i="16"/>
  <c r="U128" i="16"/>
  <c r="T128" i="16"/>
  <c r="S128" i="16"/>
  <c r="X127" i="16"/>
  <c r="W127" i="16"/>
  <c r="V127" i="16"/>
  <c r="U127" i="16"/>
  <c r="T127" i="16"/>
  <c r="S127" i="16"/>
  <c r="X126" i="16"/>
  <c r="W126" i="16"/>
  <c r="V126" i="16"/>
  <c r="U126" i="16"/>
  <c r="T126" i="16"/>
  <c r="S126" i="16"/>
  <c r="X125" i="16"/>
  <c r="W125" i="16"/>
  <c r="V125" i="16"/>
  <c r="U125" i="16"/>
  <c r="T125" i="16"/>
  <c r="S125" i="16"/>
  <c r="X124" i="16"/>
  <c r="W124" i="16"/>
  <c r="V124" i="16"/>
  <c r="U124" i="16"/>
  <c r="T124" i="16"/>
  <c r="S124" i="16"/>
  <c r="X123" i="16"/>
  <c r="W123" i="16"/>
  <c r="V123" i="16"/>
  <c r="U123" i="16"/>
  <c r="T123" i="16"/>
  <c r="S123" i="16"/>
  <c r="X122" i="16"/>
  <c r="W122" i="16"/>
  <c r="V122" i="16"/>
  <c r="U122" i="16"/>
  <c r="T122" i="16"/>
  <c r="S122" i="16"/>
  <c r="X121" i="16"/>
  <c r="W121" i="16"/>
  <c r="V121" i="16"/>
  <c r="U121" i="16"/>
  <c r="T121" i="16"/>
  <c r="S121" i="16"/>
  <c r="X120" i="16"/>
  <c r="W120" i="16"/>
  <c r="V120" i="16"/>
  <c r="U120" i="16"/>
  <c r="T120" i="16"/>
  <c r="S120" i="16"/>
  <c r="X119" i="16"/>
  <c r="W119" i="16"/>
  <c r="V119" i="16"/>
  <c r="U119" i="16"/>
  <c r="T119" i="16"/>
  <c r="S119" i="16"/>
  <c r="X118" i="16"/>
  <c r="W118" i="16"/>
  <c r="V118" i="16"/>
  <c r="U118" i="16"/>
  <c r="T118" i="16"/>
  <c r="S118" i="16"/>
  <c r="X117" i="16"/>
  <c r="W117" i="16"/>
  <c r="V117" i="16"/>
  <c r="U117" i="16"/>
  <c r="T117" i="16"/>
  <c r="S117" i="16"/>
  <c r="X116" i="16"/>
  <c r="W116" i="16"/>
  <c r="V116" i="16"/>
  <c r="U116" i="16"/>
  <c r="T116" i="16"/>
  <c r="S116" i="16"/>
  <c r="X115" i="16"/>
  <c r="W115" i="16"/>
  <c r="V115" i="16"/>
  <c r="U115" i="16"/>
  <c r="T115" i="16"/>
  <c r="S115" i="16"/>
  <c r="X114" i="16"/>
  <c r="W114" i="16"/>
  <c r="V114" i="16"/>
  <c r="U114" i="16"/>
  <c r="T114" i="16"/>
  <c r="S114" i="16"/>
  <c r="X113" i="16"/>
  <c r="W113" i="16"/>
  <c r="V113" i="16"/>
  <c r="U113" i="16"/>
  <c r="T113" i="16"/>
  <c r="S113" i="16"/>
  <c r="X112" i="16"/>
  <c r="W112" i="16"/>
  <c r="V112" i="16"/>
  <c r="U112" i="16"/>
  <c r="T112" i="16"/>
  <c r="S112" i="16"/>
  <c r="X111" i="16"/>
  <c r="W111" i="16"/>
  <c r="V111" i="16"/>
  <c r="U111" i="16"/>
  <c r="T111" i="16"/>
  <c r="S111" i="16"/>
  <c r="X110" i="16"/>
  <c r="W110" i="16"/>
  <c r="V110" i="16"/>
  <c r="U110" i="16"/>
  <c r="T110" i="16"/>
  <c r="S110" i="16"/>
  <c r="X109" i="16"/>
  <c r="W109" i="16"/>
  <c r="V109" i="16"/>
  <c r="U109" i="16"/>
  <c r="T109" i="16"/>
  <c r="S109" i="16"/>
  <c r="X108" i="16"/>
  <c r="W108" i="16"/>
  <c r="V108" i="16"/>
  <c r="U108" i="16"/>
  <c r="T108" i="16"/>
  <c r="S108" i="16"/>
  <c r="X107" i="16"/>
  <c r="W107" i="16"/>
  <c r="V107" i="16"/>
  <c r="U107" i="16"/>
  <c r="T107" i="16"/>
  <c r="S107" i="16"/>
  <c r="X106" i="16"/>
  <c r="W106" i="16"/>
  <c r="V106" i="16"/>
  <c r="U106" i="16"/>
  <c r="T106" i="16"/>
  <c r="S106" i="16"/>
  <c r="X105" i="16"/>
  <c r="W105" i="16"/>
  <c r="V105" i="16"/>
  <c r="U105" i="16"/>
  <c r="T105" i="16"/>
  <c r="S105" i="16"/>
  <c r="X104" i="16"/>
  <c r="W104" i="16"/>
  <c r="V104" i="16"/>
  <c r="U104" i="16"/>
  <c r="T104" i="16"/>
  <c r="S104" i="16"/>
  <c r="X103" i="16"/>
  <c r="W103" i="16"/>
  <c r="V103" i="16"/>
  <c r="U103" i="16"/>
  <c r="T103" i="16"/>
  <c r="S103" i="16"/>
  <c r="X102" i="16"/>
  <c r="W102" i="16"/>
  <c r="V102" i="16"/>
  <c r="U102" i="16"/>
  <c r="T102" i="16"/>
  <c r="S102" i="16"/>
  <c r="X101" i="16"/>
  <c r="W101" i="16"/>
  <c r="V101" i="16"/>
  <c r="U101" i="16"/>
  <c r="T101" i="16"/>
  <c r="S101" i="16"/>
  <c r="X100" i="16"/>
  <c r="W100" i="16"/>
  <c r="V100" i="16"/>
  <c r="U100" i="16"/>
  <c r="T100" i="16"/>
  <c r="S100" i="16"/>
  <c r="X99" i="16"/>
  <c r="W99" i="16"/>
  <c r="V99" i="16"/>
  <c r="U99" i="16"/>
  <c r="T99" i="16"/>
  <c r="S99" i="16"/>
  <c r="X98" i="16"/>
  <c r="W98" i="16"/>
  <c r="V98" i="16"/>
  <c r="U98" i="16"/>
  <c r="T98" i="16"/>
  <c r="S98" i="16"/>
  <c r="X97" i="16"/>
  <c r="W97" i="16"/>
  <c r="V97" i="16"/>
  <c r="U97" i="16"/>
  <c r="T97" i="16"/>
  <c r="S97" i="16"/>
  <c r="X96" i="16"/>
  <c r="W96" i="16"/>
  <c r="V96" i="16"/>
  <c r="U96" i="16"/>
  <c r="T96" i="16"/>
  <c r="S96" i="16"/>
  <c r="X95" i="16"/>
  <c r="W95" i="16"/>
  <c r="V95" i="16"/>
  <c r="U95" i="16"/>
  <c r="T95" i="16"/>
  <c r="S95" i="16"/>
  <c r="X94" i="16"/>
  <c r="W94" i="16"/>
  <c r="V94" i="16"/>
  <c r="U94" i="16"/>
  <c r="T94" i="16"/>
  <c r="S94" i="16"/>
  <c r="X93" i="16"/>
  <c r="W93" i="16"/>
  <c r="V93" i="16"/>
  <c r="U93" i="16"/>
  <c r="T93" i="16"/>
  <c r="S93" i="16"/>
  <c r="X92" i="16"/>
  <c r="W92" i="16"/>
  <c r="V92" i="16"/>
  <c r="U92" i="16"/>
  <c r="T92" i="16"/>
  <c r="S92" i="16"/>
  <c r="X91" i="16"/>
  <c r="W91" i="16"/>
  <c r="V91" i="16"/>
  <c r="U91" i="16"/>
  <c r="T91" i="16"/>
  <c r="S91" i="16"/>
  <c r="X90" i="16"/>
  <c r="W90" i="16"/>
  <c r="V90" i="16"/>
  <c r="U90" i="16"/>
  <c r="T90" i="16"/>
  <c r="S90" i="16"/>
  <c r="X89" i="16"/>
  <c r="W89" i="16"/>
  <c r="V89" i="16"/>
  <c r="U89" i="16"/>
  <c r="T89" i="16"/>
  <c r="S89" i="16"/>
  <c r="X88" i="16"/>
  <c r="W88" i="16"/>
  <c r="V88" i="16"/>
  <c r="U88" i="16"/>
  <c r="T88" i="16"/>
  <c r="S88" i="16"/>
  <c r="X87" i="16"/>
  <c r="W87" i="16"/>
  <c r="V87" i="16"/>
  <c r="U87" i="16"/>
  <c r="T87" i="16"/>
  <c r="S87" i="16"/>
  <c r="X86" i="16"/>
  <c r="W86" i="16"/>
  <c r="V86" i="16"/>
  <c r="U86" i="16"/>
  <c r="T86" i="16"/>
  <c r="S86" i="16"/>
  <c r="X85" i="16"/>
  <c r="W85" i="16"/>
  <c r="V85" i="16"/>
  <c r="U85" i="16"/>
  <c r="T85" i="16"/>
  <c r="S85" i="16"/>
  <c r="X84" i="16"/>
  <c r="W84" i="16"/>
  <c r="V84" i="16"/>
  <c r="U84" i="16"/>
  <c r="T84" i="16"/>
  <c r="S84" i="16"/>
  <c r="X83" i="16"/>
  <c r="W83" i="16"/>
  <c r="V83" i="16"/>
  <c r="U83" i="16"/>
  <c r="T83" i="16"/>
  <c r="S83" i="16"/>
  <c r="X82" i="16"/>
  <c r="W82" i="16"/>
  <c r="V82" i="16"/>
  <c r="U82" i="16"/>
  <c r="T82" i="16"/>
  <c r="S82" i="16"/>
  <c r="X81" i="16"/>
  <c r="W81" i="16"/>
  <c r="V81" i="16"/>
  <c r="U81" i="16"/>
  <c r="T81" i="16"/>
  <c r="S81" i="16"/>
  <c r="X80" i="16"/>
  <c r="W80" i="16"/>
  <c r="V80" i="16"/>
  <c r="U80" i="16"/>
  <c r="T80" i="16"/>
  <c r="S80" i="16"/>
  <c r="X79" i="16"/>
  <c r="W79" i="16"/>
  <c r="V79" i="16"/>
  <c r="U79" i="16"/>
  <c r="T79" i="16"/>
  <c r="S79" i="16"/>
  <c r="X78" i="16"/>
  <c r="W78" i="16"/>
  <c r="V78" i="16"/>
  <c r="U78" i="16"/>
  <c r="T78" i="16"/>
  <c r="S78" i="16"/>
  <c r="X77" i="16"/>
  <c r="W77" i="16"/>
  <c r="V77" i="16"/>
  <c r="U77" i="16"/>
  <c r="T77" i="16"/>
  <c r="S77" i="16"/>
  <c r="X76" i="16"/>
  <c r="W76" i="16"/>
  <c r="V76" i="16"/>
  <c r="U76" i="16"/>
  <c r="T76" i="16"/>
  <c r="S76" i="16"/>
  <c r="X75" i="16"/>
  <c r="W75" i="16"/>
  <c r="V75" i="16"/>
  <c r="U75" i="16"/>
  <c r="T75" i="16"/>
  <c r="S75" i="16"/>
  <c r="X74" i="16"/>
  <c r="W74" i="16"/>
  <c r="V74" i="16"/>
  <c r="U74" i="16"/>
  <c r="T74" i="16"/>
  <c r="S74" i="16"/>
  <c r="X73" i="16"/>
  <c r="W73" i="16"/>
  <c r="V73" i="16"/>
  <c r="U73" i="16"/>
  <c r="T73" i="16"/>
  <c r="S73" i="16"/>
  <c r="X72" i="16"/>
  <c r="W72" i="16"/>
  <c r="V72" i="16"/>
  <c r="U72" i="16"/>
  <c r="T72" i="16"/>
  <c r="S72" i="16"/>
  <c r="X71" i="16"/>
  <c r="W71" i="16"/>
  <c r="V71" i="16"/>
  <c r="U71" i="16"/>
  <c r="T71" i="16"/>
  <c r="S71" i="16"/>
  <c r="X70" i="16"/>
  <c r="W70" i="16"/>
  <c r="V70" i="16"/>
  <c r="U70" i="16"/>
  <c r="T70" i="16"/>
  <c r="S70" i="16"/>
  <c r="X69" i="16"/>
  <c r="W69" i="16"/>
  <c r="V69" i="16"/>
  <c r="U69" i="16"/>
  <c r="T69" i="16"/>
  <c r="S69" i="16"/>
  <c r="X68" i="16"/>
  <c r="W68" i="16"/>
  <c r="V68" i="16"/>
  <c r="U68" i="16"/>
  <c r="T68" i="16"/>
  <c r="S68" i="16"/>
  <c r="X67" i="16"/>
  <c r="W67" i="16"/>
  <c r="V67" i="16"/>
  <c r="U67" i="16"/>
  <c r="T67" i="16"/>
  <c r="S67" i="16"/>
  <c r="X66" i="16"/>
  <c r="W66" i="16"/>
  <c r="V66" i="16"/>
  <c r="U66" i="16"/>
  <c r="T66" i="16"/>
  <c r="S66" i="16"/>
  <c r="X65" i="16"/>
  <c r="W65" i="16"/>
  <c r="V65" i="16"/>
  <c r="U65" i="16"/>
  <c r="T65" i="16"/>
  <c r="S65" i="16"/>
  <c r="X64" i="16"/>
  <c r="W64" i="16"/>
  <c r="V64" i="16"/>
  <c r="U64" i="16"/>
  <c r="T64" i="16"/>
  <c r="S64" i="16"/>
  <c r="X63" i="16"/>
  <c r="W63" i="16"/>
  <c r="V63" i="16"/>
  <c r="U63" i="16"/>
  <c r="T63" i="16"/>
  <c r="S63" i="16"/>
  <c r="X62" i="16"/>
  <c r="W62" i="16"/>
  <c r="V62" i="16"/>
  <c r="U62" i="16"/>
  <c r="T62" i="16"/>
  <c r="S62" i="16"/>
  <c r="X61" i="16"/>
  <c r="W61" i="16"/>
  <c r="V61" i="16"/>
  <c r="U61" i="16"/>
  <c r="T61" i="16"/>
  <c r="S61" i="16"/>
  <c r="X60" i="16"/>
  <c r="W60" i="16"/>
  <c r="V60" i="16"/>
  <c r="U60" i="16"/>
  <c r="T60" i="16"/>
  <c r="S60" i="16"/>
  <c r="X59" i="16"/>
  <c r="W59" i="16"/>
  <c r="V59" i="16"/>
  <c r="U59" i="16"/>
  <c r="T59" i="16"/>
  <c r="S59" i="16"/>
  <c r="X58" i="16"/>
  <c r="W58" i="16"/>
  <c r="V58" i="16"/>
  <c r="U58" i="16"/>
  <c r="T58" i="16"/>
  <c r="S58" i="16"/>
  <c r="X57" i="16"/>
  <c r="W57" i="16"/>
  <c r="V57" i="16"/>
  <c r="U57" i="16"/>
  <c r="T57" i="16"/>
  <c r="S57" i="16"/>
  <c r="X56" i="16"/>
  <c r="W56" i="16"/>
  <c r="V56" i="16"/>
  <c r="U56" i="16"/>
  <c r="T56" i="16"/>
  <c r="S56" i="16"/>
  <c r="X55" i="16"/>
  <c r="W55" i="16"/>
  <c r="V55" i="16"/>
  <c r="U55" i="16"/>
  <c r="T55" i="16"/>
  <c r="S55" i="16"/>
  <c r="X54" i="16"/>
  <c r="W54" i="16"/>
  <c r="V54" i="16"/>
  <c r="U54" i="16"/>
  <c r="T54" i="16"/>
  <c r="S54" i="16"/>
  <c r="X53" i="16"/>
  <c r="W53" i="16"/>
  <c r="V53" i="16"/>
  <c r="U53" i="16"/>
  <c r="T53" i="16"/>
  <c r="S53" i="16"/>
  <c r="X52" i="16"/>
  <c r="W52" i="16"/>
  <c r="V52" i="16"/>
  <c r="U52" i="16"/>
  <c r="T52" i="16"/>
  <c r="S52" i="16"/>
  <c r="X51" i="16"/>
  <c r="W51" i="16"/>
  <c r="V51" i="16"/>
  <c r="U51" i="16"/>
  <c r="T51" i="16"/>
  <c r="S51" i="16"/>
  <c r="X50" i="16"/>
  <c r="W50" i="16"/>
  <c r="V50" i="16"/>
  <c r="U50" i="16"/>
  <c r="T50" i="16"/>
  <c r="S50" i="16"/>
  <c r="X49" i="16"/>
  <c r="W49" i="16"/>
  <c r="V49" i="16"/>
  <c r="U49" i="16"/>
  <c r="T49" i="16"/>
  <c r="S49" i="16"/>
  <c r="X48" i="16"/>
  <c r="W48" i="16"/>
  <c r="V48" i="16"/>
  <c r="U48" i="16"/>
  <c r="T48" i="16"/>
  <c r="S48" i="16"/>
  <c r="X47" i="16"/>
  <c r="W47" i="16"/>
  <c r="V47" i="16"/>
  <c r="U47" i="16"/>
  <c r="T47" i="16"/>
  <c r="S47" i="16"/>
  <c r="X46" i="16"/>
  <c r="W46" i="16"/>
  <c r="V46" i="16"/>
  <c r="U46" i="16"/>
  <c r="T46" i="16"/>
  <c r="S46" i="16"/>
  <c r="X45" i="16"/>
  <c r="W45" i="16"/>
  <c r="V45" i="16"/>
  <c r="U45" i="16"/>
  <c r="T45" i="16"/>
  <c r="S45" i="16"/>
  <c r="X44" i="16"/>
  <c r="W44" i="16"/>
  <c r="V44" i="16"/>
  <c r="U44" i="16"/>
  <c r="T44" i="16"/>
  <c r="S44" i="16"/>
  <c r="X43" i="16"/>
  <c r="W43" i="16"/>
  <c r="V43" i="16"/>
  <c r="U43" i="16"/>
  <c r="T43" i="16"/>
  <c r="S43" i="16"/>
  <c r="X42" i="16"/>
  <c r="W42" i="16"/>
  <c r="V42" i="16"/>
  <c r="U42" i="16"/>
  <c r="T42" i="16"/>
  <c r="S42" i="16"/>
  <c r="X41" i="16"/>
  <c r="W41" i="16"/>
  <c r="V41" i="16"/>
  <c r="U41" i="16"/>
  <c r="T41" i="16"/>
  <c r="S41" i="16"/>
  <c r="X40" i="16"/>
  <c r="W40" i="16"/>
  <c r="V40" i="16"/>
  <c r="U40" i="16"/>
  <c r="T40" i="16"/>
  <c r="S40" i="16"/>
  <c r="X39" i="16"/>
  <c r="W39" i="16"/>
  <c r="V39" i="16"/>
  <c r="U39" i="16"/>
  <c r="T39" i="16"/>
  <c r="S39" i="16"/>
  <c r="X38" i="16"/>
  <c r="W38" i="16"/>
  <c r="V38" i="16"/>
  <c r="U38" i="16"/>
  <c r="T38" i="16"/>
  <c r="S38" i="16"/>
  <c r="X37" i="16"/>
  <c r="W37" i="16"/>
  <c r="V37" i="16"/>
  <c r="U37" i="16"/>
  <c r="T37" i="16"/>
  <c r="S37" i="16"/>
  <c r="X36" i="16"/>
  <c r="W36" i="16"/>
  <c r="V36" i="16"/>
  <c r="U36" i="16"/>
  <c r="T36" i="16"/>
  <c r="S36" i="16"/>
  <c r="X35" i="16"/>
  <c r="W35" i="16"/>
  <c r="V35" i="16"/>
  <c r="U35" i="16"/>
  <c r="T35" i="16"/>
  <c r="S35" i="16"/>
  <c r="X34" i="16"/>
  <c r="W34" i="16"/>
  <c r="V34" i="16"/>
  <c r="U34" i="16"/>
  <c r="T34" i="16"/>
  <c r="S34" i="16"/>
  <c r="X33" i="16"/>
  <c r="W33" i="16"/>
  <c r="V33" i="16"/>
  <c r="U33" i="16"/>
  <c r="T33" i="16"/>
  <c r="S33" i="16"/>
  <c r="X32" i="16"/>
  <c r="W32" i="16"/>
  <c r="V32" i="16"/>
  <c r="U32" i="16"/>
  <c r="T32" i="16"/>
  <c r="S32" i="16"/>
  <c r="X31" i="16"/>
  <c r="W31" i="16"/>
  <c r="V31" i="16"/>
  <c r="U31" i="16"/>
  <c r="T31" i="16"/>
  <c r="S31" i="16"/>
  <c r="X30" i="16"/>
  <c r="W30" i="16"/>
  <c r="V30" i="16"/>
  <c r="U30" i="16"/>
  <c r="T30" i="16"/>
  <c r="S30" i="16"/>
  <c r="X29" i="16"/>
  <c r="W29" i="16"/>
  <c r="V29" i="16"/>
  <c r="U29" i="16"/>
  <c r="T29" i="16"/>
  <c r="S29" i="16"/>
  <c r="X28" i="16"/>
  <c r="W28" i="16"/>
  <c r="V28" i="16"/>
  <c r="U28" i="16"/>
  <c r="T28" i="16"/>
  <c r="S28" i="16"/>
  <c r="X27" i="16"/>
  <c r="W27" i="16"/>
  <c r="V27" i="16"/>
  <c r="U27" i="16"/>
  <c r="T27" i="16"/>
  <c r="S27" i="16"/>
  <c r="X26" i="16"/>
  <c r="W26" i="16"/>
  <c r="V26" i="16"/>
  <c r="U26" i="16"/>
  <c r="T26" i="16"/>
  <c r="S26" i="16"/>
  <c r="X25" i="16"/>
  <c r="W25" i="16"/>
  <c r="V25" i="16"/>
  <c r="U25" i="16"/>
  <c r="T25" i="16"/>
  <c r="S25" i="16"/>
  <c r="X24" i="16"/>
  <c r="W24" i="16"/>
  <c r="V24" i="16"/>
  <c r="U24" i="16"/>
  <c r="T24" i="16"/>
  <c r="S24" i="16"/>
  <c r="X23" i="16"/>
  <c r="W23" i="16"/>
  <c r="V23" i="16"/>
  <c r="U23" i="16"/>
  <c r="T23" i="16"/>
  <c r="S23" i="16"/>
  <c r="X22" i="16"/>
  <c r="W22" i="16"/>
  <c r="V22" i="16"/>
  <c r="U22" i="16"/>
  <c r="T22" i="16"/>
  <c r="S22" i="16"/>
  <c r="M22" i="16"/>
  <c r="X21" i="16"/>
  <c r="W21" i="16"/>
  <c r="V21" i="16"/>
  <c r="U21" i="16"/>
  <c r="T21" i="16"/>
  <c r="S21" i="16"/>
  <c r="O21" i="16"/>
  <c r="X20" i="16"/>
  <c r="W20" i="16"/>
  <c r="V20" i="16"/>
  <c r="U20" i="16"/>
  <c r="T20" i="16"/>
  <c r="S20" i="16"/>
  <c r="X19" i="16"/>
  <c r="W19" i="16"/>
  <c r="V19" i="16"/>
  <c r="U19" i="16"/>
  <c r="T19" i="16"/>
  <c r="S19" i="16"/>
  <c r="X18" i="16"/>
  <c r="W18" i="16"/>
  <c r="V18" i="16"/>
  <c r="U18" i="16"/>
  <c r="T18" i="16"/>
  <c r="S18" i="16"/>
  <c r="M18" i="16"/>
  <c r="X17" i="16"/>
  <c r="W17" i="16"/>
  <c r="V17" i="16"/>
  <c r="U17" i="16"/>
  <c r="T17" i="16"/>
  <c r="S17" i="16"/>
  <c r="X16" i="16"/>
  <c r="W16" i="16"/>
  <c r="V16" i="16"/>
  <c r="U16" i="16"/>
  <c r="T16" i="16"/>
  <c r="S16" i="16"/>
  <c r="X15" i="16"/>
  <c r="W15" i="16"/>
  <c r="V15" i="16"/>
  <c r="U15" i="16"/>
  <c r="T15" i="16"/>
  <c r="S15" i="16"/>
  <c r="X14" i="16"/>
  <c r="W14" i="16"/>
  <c r="V14" i="16"/>
  <c r="U14" i="16"/>
  <c r="T14" i="16"/>
  <c r="S14" i="16"/>
  <c r="M14" i="16"/>
  <c r="X13" i="16"/>
  <c r="W13" i="16"/>
  <c r="V13" i="16"/>
  <c r="U13" i="16"/>
  <c r="T13" i="16"/>
  <c r="S13" i="16"/>
  <c r="X12" i="16"/>
  <c r="W12" i="16"/>
  <c r="V12" i="16"/>
  <c r="U12" i="16"/>
  <c r="T12" i="16"/>
  <c r="S12" i="16"/>
  <c r="Q12" i="16"/>
  <c r="X11" i="16"/>
  <c r="W11" i="16"/>
  <c r="V11" i="16"/>
  <c r="U11" i="16"/>
  <c r="T11" i="16"/>
  <c r="S11" i="16"/>
  <c r="X10" i="16"/>
  <c r="W10" i="16"/>
  <c r="V10" i="16"/>
  <c r="U10" i="16"/>
  <c r="T10" i="16"/>
  <c r="S10" i="16"/>
  <c r="Q10" i="16"/>
  <c r="X9" i="16"/>
  <c r="W9" i="16"/>
  <c r="V9" i="16"/>
  <c r="U9" i="16"/>
  <c r="T9" i="16"/>
  <c r="S9" i="16"/>
  <c r="X8" i="16"/>
  <c r="W8" i="16"/>
  <c r="V8" i="16"/>
  <c r="U8" i="16"/>
  <c r="T8" i="16"/>
  <c r="S8" i="16"/>
  <c r="Q8" i="16"/>
  <c r="J7" i="16"/>
  <c r="R118" i="16" s="1"/>
  <c r="I7" i="16"/>
  <c r="Q93" i="16" s="1"/>
  <c r="H7" i="16"/>
  <c r="P12" i="16" s="1"/>
  <c r="G7" i="16"/>
  <c r="O13" i="16" s="1"/>
  <c r="F7" i="16"/>
  <c r="N22" i="16" s="1"/>
  <c r="E7" i="16"/>
  <c r="M94" i="16" s="1"/>
  <c r="D7" i="16"/>
  <c r="C7" i="16"/>
  <c r="H28" i="15"/>
  <c r="G28" i="15"/>
  <c r="F28" i="15"/>
  <c r="E28" i="15"/>
  <c r="D28" i="15"/>
  <c r="H27" i="15"/>
  <c r="G27" i="15"/>
  <c r="F27" i="15"/>
  <c r="E27" i="15"/>
  <c r="D27" i="15"/>
  <c r="I26" i="15"/>
  <c r="H26" i="15"/>
  <c r="G26" i="15"/>
  <c r="F26" i="15"/>
  <c r="E26" i="15"/>
  <c r="D26" i="15"/>
  <c r="H25" i="15"/>
  <c r="G25" i="15"/>
  <c r="F25" i="15"/>
  <c r="E25" i="15"/>
  <c r="D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H20" i="12"/>
  <c r="G20" i="12"/>
  <c r="F20" i="12"/>
  <c r="H19" i="12"/>
  <c r="G19" i="12"/>
  <c r="F19" i="12"/>
  <c r="E19" i="12"/>
  <c r="D19" i="12"/>
  <c r="H18" i="12"/>
  <c r="G18" i="12"/>
  <c r="F18" i="12"/>
  <c r="E18" i="12"/>
  <c r="D18" i="12"/>
  <c r="H17" i="12"/>
  <c r="G17" i="12"/>
  <c r="F17" i="12"/>
  <c r="E17" i="12"/>
  <c r="D17" i="12"/>
  <c r="I16" i="12"/>
  <c r="I20" i="12" s="1"/>
  <c r="I15" i="12"/>
  <c r="I19" i="12" s="1"/>
  <c r="I14" i="12"/>
  <c r="I13" i="12"/>
  <c r="I12" i="12"/>
  <c r="J12" i="12" s="1"/>
  <c r="I11" i="12"/>
  <c r="I10" i="12"/>
  <c r="I9" i="12"/>
  <c r="I8" i="12"/>
  <c r="I7" i="12"/>
  <c r="I6" i="12"/>
  <c r="I5" i="12"/>
  <c r="H56" i="14"/>
  <c r="G56" i="14"/>
  <c r="F56" i="14"/>
  <c r="E56" i="14"/>
  <c r="D56" i="14"/>
  <c r="H55" i="14"/>
  <c r="G55" i="14"/>
  <c r="F55" i="14"/>
  <c r="E55" i="14"/>
  <c r="D55" i="14"/>
  <c r="H54" i="14"/>
  <c r="G54" i="14"/>
  <c r="F54" i="14"/>
  <c r="E54" i="14"/>
  <c r="D54" i="14"/>
  <c r="H53" i="14"/>
  <c r="G53" i="14"/>
  <c r="F53" i="14"/>
  <c r="E53" i="14"/>
  <c r="D53" i="14"/>
  <c r="I52" i="14"/>
  <c r="I51" i="14"/>
  <c r="I50" i="14"/>
  <c r="I49" i="14"/>
  <c r="I53" i="14" s="1"/>
  <c r="I48" i="14"/>
  <c r="I47" i="14"/>
  <c r="I46" i="14"/>
  <c r="I45" i="14"/>
  <c r="I44" i="14"/>
  <c r="I43" i="14"/>
  <c r="I42" i="14"/>
  <c r="I41" i="14"/>
  <c r="J41" i="14" s="1"/>
  <c r="I40" i="14"/>
  <c r="I39" i="14"/>
  <c r="I38" i="14"/>
  <c r="I37" i="14"/>
  <c r="I36" i="14"/>
  <c r="I35" i="14"/>
  <c r="I34" i="14"/>
  <c r="I33" i="14"/>
  <c r="J33" i="14" s="1"/>
  <c r="I32" i="14"/>
  <c r="I31" i="14"/>
  <c r="I30" i="14"/>
  <c r="I29" i="14"/>
  <c r="I28" i="14"/>
  <c r="I27" i="14"/>
  <c r="I26" i="14"/>
  <c r="I25" i="14"/>
  <c r="J25" i="14" s="1"/>
  <c r="I24" i="14"/>
  <c r="I23" i="14"/>
  <c r="I22" i="14"/>
  <c r="I21" i="14"/>
  <c r="I20" i="14"/>
  <c r="I19" i="14"/>
  <c r="I18" i="14"/>
  <c r="I17" i="14"/>
  <c r="J17" i="14" s="1"/>
  <c r="I16" i="14"/>
  <c r="I15" i="14"/>
  <c r="I14" i="14"/>
  <c r="I13" i="14"/>
  <c r="I12" i="14"/>
  <c r="I11" i="14"/>
  <c r="I10" i="14"/>
  <c r="I9" i="14"/>
  <c r="J9" i="14" s="1"/>
  <c r="I8" i="14"/>
  <c r="I7" i="14"/>
  <c r="I6" i="14"/>
  <c r="I5" i="14"/>
  <c r="J37" i="9"/>
  <c r="J38" i="9"/>
  <c r="J34" i="9"/>
  <c r="J30" i="9"/>
  <c r="J26" i="9"/>
  <c r="J25" i="9"/>
  <c r="J22" i="9"/>
  <c r="J21" i="9"/>
  <c r="J18" i="9"/>
  <c r="J17" i="9"/>
  <c r="J14" i="9"/>
  <c r="J13" i="9"/>
  <c r="J10" i="9"/>
  <c r="J9" i="9"/>
  <c r="J8" i="9"/>
  <c r="J6" i="9"/>
  <c r="J5" i="9"/>
  <c r="M34" i="8"/>
  <c r="L34" i="8"/>
  <c r="K34" i="8"/>
  <c r="J33" i="8"/>
  <c r="L33" i="8"/>
  <c r="K33" i="8"/>
  <c r="M32" i="8"/>
  <c r="L32" i="8"/>
  <c r="K32" i="8"/>
  <c r="J31" i="8"/>
  <c r="M31" i="8"/>
  <c r="L31" i="8"/>
  <c r="K31" i="8"/>
  <c r="M30" i="8"/>
  <c r="L30" i="8"/>
  <c r="K30" i="8"/>
  <c r="M29" i="8"/>
  <c r="L29" i="8"/>
  <c r="K29" i="8"/>
  <c r="M28" i="8"/>
  <c r="L28" i="8"/>
  <c r="K28" i="8"/>
  <c r="J27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J14" i="8"/>
  <c r="M14" i="8"/>
  <c r="L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J7" i="8"/>
  <c r="M7" i="8"/>
  <c r="J23" i="8"/>
  <c r="H42" i="22" l="1"/>
  <c r="H6" i="22"/>
  <c r="I8" i="22"/>
  <c r="H9" i="22"/>
  <c r="I11" i="22"/>
  <c r="I13" i="22"/>
  <c r="I28" i="22"/>
  <c r="I31" i="22"/>
  <c r="I33" i="22"/>
  <c r="I37" i="22"/>
  <c r="I43" i="22"/>
  <c r="I6" i="22"/>
  <c r="I9" i="22"/>
  <c r="H15" i="22"/>
  <c r="H16" i="22"/>
  <c r="I20" i="22"/>
  <c r="I23" i="22"/>
  <c r="H24" i="22"/>
  <c r="H29" i="22"/>
  <c r="H36" i="22"/>
  <c r="H40" i="22"/>
  <c r="G34" i="22"/>
  <c r="G6" i="22"/>
  <c r="J43" i="22"/>
  <c r="J6" i="22"/>
  <c r="H14" i="22"/>
  <c r="I15" i="22"/>
  <c r="I16" i="22"/>
  <c r="H17" i="22"/>
  <c r="I19" i="22"/>
  <c r="H21" i="22"/>
  <c r="I24" i="22"/>
  <c r="H25" i="22"/>
  <c r="G27" i="22"/>
  <c r="I30" i="22"/>
  <c r="I32" i="22"/>
  <c r="I36" i="22"/>
  <c r="I40" i="22"/>
  <c r="I42" i="22"/>
  <c r="N32" i="16"/>
  <c r="N48" i="16"/>
  <c r="N64" i="16"/>
  <c r="N80" i="16"/>
  <c r="N36" i="16"/>
  <c r="N52" i="16"/>
  <c r="N68" i="16"/>
  <c r="N84" i="16"/>
  <c r="N24" i="16"/>
  <c r="N40" i="16"/>
  <c r="N56" i="16"/>
  <c r="N72" i="16"/>
  <c r="N88" i="16"/>
  <c r="N28" i="16"/>
  <c r="N44" i="16"/>
  <c r="N60" i="16"/>
  <c r="N76" i="16"/>
  <c r="N92" i="16"/>
  <c r="L103" i="16"/>
  <c r="J5" i="26"/>
  <c r="J9" i="26"/>
  <c r="J13" i="26"/>
  <c r="I17" i="26"/>
  <c r="I19" i="26"/>
  <c r="H10" i="22"/>
  <c r="H12" i="22"/>
  <c r="H18" i="22"/>
  <c r="I21" i="22"/>
  <c r="H22" i="22"/>
  <c r="I25" i="22"/>
  <c r="H26" i="22"/>
  <c r="I27" i="22"/>
  <c r="I29" i="22"/>
  <c r="H34" i="22"/>
  <c r="I35" i="22"/>
  <c r="H38" i="22"/>
  <c r="I39" i="22"/>
  <c r="G42" i="22"/>
  <c r="H43" i="22"/>
  <c r="J30" i="22"/>
  <c r="J31" i="22"/>
  <c r="J32" i="22"/>
  <c r="G43" i="22"/>
  <c r="L6" i="22"/>
  <c r="H7" i="22"/>
  <c r="I10" i="22"/>
  <c r="H11" i="22"/>
  <c r="I12" i="22"/>
  <c r="G15" i="22"/>
  <c r="I18" i="22"/>
  <c r="H19" i="22"/>
  <c r="H20" i="22"/>
  <c r="I22" i="22"/>
  <c r="H23" i="22"/>
  <c r="I26" i="22"/>
  <c r="H28" i="22"/>
  <c r="H30" i="22"/>
  <c r="H31" i="22"/>
  <c r="H32" i="22"/>
  <c r="H33" i="22"/>
  <c r="I34" i="22"/>
  <c r="H37" i="22"/>
  <c r="I38" i="22"/>
  <c r="H41" i="22"/>
  <c r="J7" i="18"/>
  <c r="J15" i="18"/>
  <c r="J11" i="18"/>
  <c r="J19" i="18"/>
  <c r="P14" i="16"/>
  <c r="P111" i="16"/>
  <c r="P107" i="16"/>
  <c r="M8" i="16"/>
  <c r="L10" i="16"/>
  <c r="L12" i="16"/>
  <c r="Q14" i="16"/>
  <c r="O17" i="16"/>
  <c r="M20" i="16"/>
  <c r="L27" i="16"/>
  <c r="L31" i="16"/>
  <c r="L35" i="16"/>
  <c r="L39" i="16"/>
  <c r="L43" i="16"/>
  <c r="L47" i="16"/>
  <c r="L51" i="16"/>
  <c r="L55" i="16"/>
  <c r="L59" i="16"/>
  <c r="L63" i="16"/>
  <c r="L67" i="16"/>
  <c r="L71" i="16"/>
  <c r="L75" i="16"/>
  <c r="L79" i="16"/>
  <c r="L83" i="16"/>
  <c r="L87" i="16"/>
  <c r="L91" i="16"/>
  <c r="L95" i="16"/>
  <c r="P8" i="16"/>
  <c r="O9" i="16"/>
  <c r="M10" i="16"/>
  <c r="M12" i="16"/>
  <c r="L14" i="16"/>
  <c r="M16" i="16"/>
  <c r="N26" i="16"/>
  <c r="N30" i="16"/>
  <c r="N34" i="16"/>
  <c r="N38" i="16"/>
  <c r="N42" i="16"/>
  <c r="N46" i="16"/>
  <c r="N50" i="16"/>
  <c r="N54" i="16"/>
  <c r="N58" i="16"/>
  <c r="N62" i="16"/>
  <c r="N66" i="16"/>
  <c r="N70" i="16"/>
  <c r="N74" i="16"/>
  <c r="N78" i="16"/>
  <c r="N82" i="16"/>
  <c r="N86" i="16"/>
  <c r="N90" i="16"/>
  <c r="L99" i="16"/>
  <c r="P115" i="16"/>
  <c r="L8" i="16"/>
  <c r="W7" i="16"/>
  <c r="P10" i="16"/>
  <c r="L25" i="16"/>
  <c r="L29" i="16"/>
  <c r="L33" i="16"/>
  <c r="L37" i="16"/>
  <c r="L41" i="16"/>
  <c r="L45" i="16"/>
  <c r="L49" i="16"/>
  <c r="L53" i="16"/>
  <c r="L57" i="16"/>
  <c r="L61" i="16"/>
  <c r="L65" i="16"/>
  <c r="L69" i="16"/>
  <c r="L73" i="16"/>
  <c r="L77" i="16"/>
  <c r="L81" i="16"/>
  <c r="L85" i="16"/>
  <c r="L89" i="16"/>
  <c r="L93" i="16"/>
  <c r="J13" i="15"/>
  <c r="J17" i="15"/>
  <c r="I25" i="15"/>
  <c r="J5" i="15" s="1"/>
  <c r="I28" i="15"/>
  <c r="J12" i="15" s="1"/>
  <c r="I18" i="12"/>
  <c r="J37" i="14"/>
  <c r="J21" i="14"/>
  <c r="J5" i="14"/>
  <c r="J45" i="14"/>
  <c r="J29" i="14"/>
  <c r="J13" i="14"/>
  <c r="J49" i="14"/>
  <c r="I56" i="14"/>
  <c r="I54" i="14"/>
  <c r="J32" i="14"/>
  <c r="I55" i="14"/>
  <c r="J31" i="14" s="1"/>
  <c r="J33" i="22"/>
  <c r="J34" i="22"/>
  <c r="J35" i="22"/>
  <c r="J36" i="22"/>
  <c r="J37" i="22"/>
  <c r="J38" i="22"/>
  <c r="J39" i="22"/>
  <c r="J40" i="22"/>
  <c r="J41" i="22"/>
  <c r="J15" i="22"/>
  <c r="J20" i="22"/>
  <c r="M6" i="22"/>
  <c r="J28" i="22"/>
  <c r="J8" i="22"/>
  <c r="J10" i="22"/>
  <c r="J16" i="22"/>
  <c r="J18" i="22"/>
  <c r="J22" i="22"/>
  <c r="J24" i="22"/>
  <c r="J26" i="22"/>
  <c r="J27" i="22"/>
  <c r="J7" i="22"/>
  <c r="J9" i="22"/>
  <c r="J11" i="22"/>
  <c r="J12" i="22"/>
  <c r="J13" i="22"/>
  <c r="J14" i="22"/>
  <c r="J17" i="22"/>
  <c r="J19" i="22"/>
  <c r="J21" i="22"/>
  <c r="J23" i="22"/>
  <c r="J25" i="22"/>
  <c r="J29" i="22"/>
  <c r="J42" i="22"/>
  <c r="H8" i="21"/>
  <c r="H19" i="21"/>
  <c r="H29" i="21"/>
  <c r="H9" i="21"/>
  <c r="H20" i="21"/>
  <c r="H32" i="21"/>
  <c r="H11" i="21"/>
  <c r="H16" i="21"/>
  <c r="H21" i="21"/>
  <c r="H27" i="21"/>
  <c r="H33" i="21"/>
  <c r="H13" i="21"/>
  <c r="H24" i="21"/>
  <c r="H15" i="21"/>
  <c r="H25" i="21"/>
  <c r="H7" i="21"/>
  <c r="H12" i="21"/>
  <c r="H17" i="21"/>
  <c r="H23" i="21"/>
  <c r="H28" i="21"/>
  <c r="H36" i="21"/>
  <c r="I10" i="21"/>
  <c r="I23" i="21"/>
  <c r="I26" i="21"/>
  <c r="I7" i="21"/>
  <c r="I20" i="21"/>
  <c r="J14" i="21"/>
  <c r="I17" i="21"/>
  <c r="J30" i="21"/>
  <c r="J33" i="21"/>
  <c r="J8" i="21"/>
  <c r="J11" i="21"/>
  <c r="J21" i="21"/>
  <c r="J24" i="21"/>
  <c r="J27" i="21"/>
  <c r="J35" i="21"/>
  <c r="I32" i="21"/>
  <c r="J7" i="21"/>
  <c r="J10" i="21"/>
  <c r="I13" i="21"/>
  <c r="I16" i="21"/>
  <c r="J17" i="21"/>
  <c r="I19" i="21"/>
  <c r="J20" i="21"/>
  <c r="I22" i="21"/>
  <c r="J23" i="21"/>
  <c r="J26" i="21"/>
  <c r="I29" i="21"/>
  <c r="I31" i="21"/>
  <c r="J32" i="21"/>
  <c r="I34" i="21"/>
  <c r="I9" i="21"/>
  <c r="I12" i="21"/>
  <c r="J13" i="21"/>
  <c r="I15" i="21"/>
  <c r="J16" i="21"/>
  <c r="I18" i="21"/>
  <c r="J19" i="21"/>
  <c r="J22" i="21"/>
  <c r="I25" i="21"/>
  <c r="I28" i="21"/>
  <c r="J29" i="21"/>
  <c r="J31" i="21"/>
  <c r="J34" i="21"/>
  <c r="I36" i="21"/>
  <c r="I8" i="21"/>
  <c r="J9" i="21"/>
  <c r="I11" i="21"/>
  <c r="J12" i="21"/>
  <c r="I14" i="21"/>
  <c r="J15" i="21"/>
  <c r="J18" i="21"/>
  <c r="I21" i="21"/>
  <c r="I24" i="21"/>
  <c r="J25" i="21"/>
  <c r="I27" i="21"/>
  <c r="J28" i="21"/>
  <c r="I30" i="21"/>
  <c r="I33" i="21"/>
  <c r="I35" i="21"/>
  <c r="H31" i="21"/>
  <c r="H35" i="21"/>
  <c r="H10" i="21"/>
  <c r="H14" i="21"/>
  <c r="H18" i="21"/>
  <c r="H22" i="21"/>
  <c r="H26" i="21"/>
  <c r="H30" i="21"/>
  <c r="H29" i="8"/>
  <c r="H25" i="8"/>
  <c r="H21" i="8"/>
  <c r="H17" i="8"/>
  <c r="H13" i="8"/>
  <c r="H9" i="8"/>
  <c r="H34" i="8"/>
  <c r="H30" i="8"/>
  <c r="H26" i="8"/>
  <c r="H22" i="8"/>
  <c r="H18" i="8"/>
  <c r="H10" i="8"/>
  <c r="L6" i="8"/>
  <c r="H19" i="8"/>
  <c r="H16" i="8"/>
  <c r="H8" i="8"/>
  <c r="H23" i="8"/>
  <c r="H15" i="8"/>
  <c r="H11" i="8"/>
  <c r="H32" i="8"/>
  <c r="H28" i="8"/>
  <c r="H24" i="8"/>
  <c r="H20" i="8"/>
  <c r="H12" i="8"/>
  <c r="J12" i="9"/>
  <c r="J28" i="9"/>
  <c r="J32" i="9"/>
  <c r="J36" i="9"/>
  <c r="J40" i="9"/>
  <c r="I34" i="8"/>
  <c r="I30" i="8"/>
  <c r="I26" i="8"/>
  <c r="I22" i="8"/>
  <c r="I18" i="8"/>
  <c r="I10" i="8"/>
  <c r="M6" i="8"/>
  <c r="I17" i="8"/>
  <c r="I13" i="8"/>
  <c r="I23" i="8"/>
  <c r="I19" i="8"/>
  <c r="I15" i="8"/>
  <c r="I11" i="8"/>
  <c r="I20" i="8"/>
  <c r="I25" i="8"/>
  <c r="I9" i="8"/>
  <c r="I32" i="8"/>
  <c r="I28" i="8"/>
  <c r="I24" i="8"/>
  <c r="I16" i="8"/>
  <c r="I12" i="8"/>
  <c r="I8" i="8"/>
  <c r="I29" i="8"/>
  <c r="I21" i="8"/>
  <c r="J39" i="9"/>
  <c r="J23" i="9"/>
  <c r="J19" i="9"/>
  <c r="J15" i="9"/>
  <c r="J35" i="9"/>
  <c r="J31" i="9"/>
  <c r="J27" i="9"/>
  <c r="J11" i="9"/>
  <c r="J7" i="9"/>
  <c r="G14" i="8"/>
  <c r="J16" i="9"/>
  <c r="J7" i="12"/>
  <c r="G32" i="8"/>
  <c r="G28" i="8"/>
  <c r="G24" i="8"/>
  <c r="G20" i="8"/>
  <c r="G16" i="8"/>
  <c r="G12" i="8"/>
  <c r="G8" i="8"/>
  <c r="G19" i="8"/>
  <c r="G29" i="8"/>
  <c r="G25" i="8"/>
  <c r="G21" i="8"/>
  <c r="G17" i="8"/>
  <c r="G13" i="8"/>
  <c r="G9" i="8"/>
  <c r="G18" i="8"/>
  <c r="G34" i="8"/>
  <c r="G30" i="8"/>
  <c r="G26" i="8"/>
  <c r="G22" i="8"/>
  <c r="G10" i="8"/>
  <c r="K6" i="8"/>
  <c r="G23" i="8"/>
  <c r="G15" i="8"/>
  <c r="G11" i="8"/>
  <c r="J24" i="9"/>
  <c r="J20" i="9"/>
  <c r="J51" i="14"/>
  <c r="J47" i="14"/>
  <c r="J43" i="14"/>
  <c r="J19" i="14"/>
  <c r="J39" i="14"/>
  <c r="J7" i="14"/>
  <c r="K7" i="8"/>
  <c r="J18" i="8"/>
  <c r="G27" i="8"/>
  <c r="G31" i="8"/>
  <c r="J34" i="8"/>
  <c r="J16" i="18"/>
  <c r="J12" i="18"/>
  <c r="J14" i="26"/>
  <c r="J10" i="26"/>
  <c r="J6" i="26"/>
  <c r="H7" i="8"/>
  <c r="J9" i="8"/>
  <c r="K14" i="8"/>
  <c r="J17" i="8"/>
  <c r="J21" i="8"/>
  <c r="J25" i="8"/>
  <c r="H27" i="8"/>
  <c r="J29" i="8"/>
  <c r="H31" i="8"/>
  <c r="J11" i="12"/>
  <c r="J16" i="12"/>
  <c r="J15" i="15"/>
  <c r="J19" i="15"/>
  <c r="I27" i="15"/>
  <c r="J11" i="15" s="1"/>
  <c r="J23" i="15"/>
  <c r="J22" i="15"/>
  <c r="J18" i="15"/>
  <c r="J14" i="15"/>
  <c r="J10" i="15"/>
  <c r="J6" i="15"/>
  <c r="K142" i="16"/>
  <c r="K140" i="16"/>
  <c r="K138" i="16"/>
  <c r="K136" i="16"/>
  <c r="K134" i="16"/>
  <c r="K132" i="16"/>
  <c r="K130" i="16"/>
  <c r="K128" i="16"/>
  <c r="K126" i="16"/>
  <c r="K124" i="16"/>
  <c r="K122" i="16"/>
  <c r="K120" i="16"/>
  <c r="K119" i="16"/>
  <c r="K117" i="16"/>
  <c r="K115" i="16"/>
  <c r="K113" i="16"/>
  <c r="K111" i="16"/>
  <c r="K109" i="16"/>
  <c r="K107" i="16"/>
  <c r="K105" i="16"/>
  <c r="K143" i="16"/>
  <c r="K141" i="16"/>
  <c r="K139" i="16"/>
  <c r="K137" i="16"/>
  <c r="K135" i="16"/>
  <c r="K133" i="16"/>
  <c r="K131" i="16"/>
  <c r="K129" i="16"/>
  <c r="K127" i="16"/>
  <c r="K125" i="16"/>
  <c r="K123" i="16"/>
  <c r="K121" i="16"/>
  <c r="K118" i="16"/>
  <c r="K116" i="16"/>
  <c r="K114" i="16"/>
  <c r="K112" i="16"/>
  <c r="K110" i="16"/>
  <c r="K108" i="16"/>
  <c r="K106" i="16"/>
  <c r="K104" i="16"/>
  <c r="K102" i="16"/>
  <c r="K100" i="16"/>
  <c r="K98" i="16"/>
  <c r="K96" i="16"/>
  <c r="K103" i="16"/>
  <c r="K101" i="16"/>
  <c r="K99" i="16"/>
  <c r="K97" i="16"/>
  <c r="K95" i="16"/>
  <c r="K94" i="16"/>
  <c r="K93" i="16"/>
  <c r="K91" i="16"/>
  <c r="K89" i="16"/>
  <c r="K87" i="16"/>
  <c r="K85" i="16"/>
  <c r="K83" i="16"/>
  <c r="K81" i="16"/>
  <c r="K79" i="16"/>
  <c r="K77" i="16"/>
  <c r="K75" i="16"/>
  <c r="K73" i="16"/>
  <c r="K71" i="16"/>
  <c r="K69" i="16"/>
  <c r="K67" i="16"/>
  <c r="K65" i="16"/>
  <c r="K63" i="16"/>
  <c r="K61" i="16"/>
  <c r="K59" i="16"/>
  <c r="K57" i="16"/>
  <c r="K55" i="16"/>
  <c r="K53" i="16"/>
  <c r="K51" i="16"/>
  <c r="K49" i="16"/>
  <c r="K47" i="16"/>
  <c r="K45" i="16"/>
  <c r="K43" i="16"/>
  <c r="K41" i="16"/>
  <c r="K39" i="16"/>
  <c r="K37" i="16"/>
  <c r="K35" i="16"/>
  <c r="K33" i="16"/>
  <c r="K31" i="16"/>
  <c r="K29" i="16"/>
  <c r="K27" i="16"/>
  <c r="K25" i="16"/>
  <c r="K92" i="16"/>
  <c r="K90" i="16"/>
  <c r="K88" i="16"/>
  <c r="K86" i="16"/>
  <c r="K84" i="16"/>
  <c r="K82" i="16"/>
  <c r="K80" i="16"/>
  <c r="K78" i="16"/>
  <c r="K76" i="16"/>
  <c r="K74" i="16"/>
  <c r="K72" i="16"/>
  <c r="K70" i="16"/>
  <c r="K68" i="16"/>
  <c r="K66" i="16"/>
  <c r="K64" i="16"/>
  <c r="K62" i="16"/>
  <c r="K60" i="16"/>
  <c r="K58" i="16"/>
  <c r="K56" i="16"/>
  <c r="K54" i="16"/>
  <c r="K52" i="16"/>
  <c r="K50" i="16"/>
  <c r="K48" i="16"/>
  <c r="K46" i="16"/>
  <c r="K44" i="16"/>
  <c r="K42" i="16"/>
  <c r="K40" i="16"/>
  <c r="K38" i="16"/>
  <c r="K36" i="16"/>
  <c r="K34" i="16"/>
  <c r="K32" i="16"/>
  <c r="K30" i="16"/>
  <c r="K28" i="16"/>
  <c r="K26" i="16"/>
  <c r="K24" i="16"/>
  <c r="K22" i="16"/>
  <c r="K20" i="16"/>
  <c r="K18" i="16"/>
  <c r="K16" i="16"/>
  <c r="K23" i="16"/>
  <c r="K21" i="16"/>
  <c r="K19" i="16"/>
  <c r="K17" i="16"/>
  <c r="K14" i="16"/>
  <c r="K12" i="16"/>
  <c r="K10" i="16"/>
  <c r="K8" i="16"/>
  <c r="O142" i="16"/>
  <c r="O140" i="16"/>
  <c r="O138" i="16"/>
  <c r="O136" i="16"/>
  <c r="O134" i="16"/>
  <c r="O132" i="16"/>
  <c r="O130" i="16"/>
  <c r="O128" i="16"/>
  <c r="O126" i="16"/>
  <c r="O124" i="16"/>
  <c r="O122" i="16"/>
  <c r="O120" i="16"/>
  <c r="O117" i="16"/>
  <c r="O115" i="16"/>
  <c r="O113" i="16"/>
  <c r="O111" i="16"/>
  <c r="O109" i="16"/>
  <c r="O107" i="16"/>
  <c r="O105" i="16"/>
  <c r="O143" i="16"/>
  <c r="O141" i="16"/>
  <c r="O139" i="16"/>
  <c r="O137" i="16"/>
  <c r="O135" i="16"/>
  <c r="O133" i="16"/>
  <c r="O131" i="16"/>
  <c r="O129" i="16"/>
  <c r="O127" i="16"/>
  <c r="O125" i="16"/>
  <c r="O123" i="16"/>
  <c r="O121" i="16"/>
  <c r="O119" i="16"/>
  <c r="O118" i="16"/>
  <c r="O116" i="16"/>
  <c r="O114" i="16"/>
  <c r="O112" i="16"/>
  <c r="O110" i="16"/>
  <c r="O108" i="16"/>
  <c r="O106" i="16"/>
  <c r="O104" i="16"/>
  <c r="O102" i="16"/>
  <c r="O100" i="16"/>
  <c r="O98" i="16"/>
  <c r="O96" i="16"/>
  <c r="O91" i="16"/>
  <c r="O89" i="16"/>
  <c r="O87" i="16"/>
  <c r="O85" i="16"/>
  <c r="O83" i="16"/>
  <c r="O81" i="16"/>
  <c r="O79" i="16"/>
  <c r="O77" i="16"/>
  <c r="O75" i="16"/>
  <c r="O73" i="16"/>
  <c r="O71" i="16"/>
  <c r="O69" i="16"/>
  <c r="O67" i="16"/>
  <c r="O65" i="16"/>
  <c r="O63" i="16"/>
  <c r="O61" i="16"/>
  <c r="O59" i="16"/>
  <c r="O57" i="16"/>
  <c r="O55" i="16"/>
  <c r="O53" i="16"/>
  <c r="O51" i="16"/>
  <c r="O49" i="16"/>
  <c r="O47" i="16"/>
  <c r="O45" i="16"/>
  <c r="O43" i="16"/>
  <c r="O41" i="16"/>
  <c r="O39" i="16"/>
  <c r="O37" i="16"/>
  <c r="O35" i="16"/>
  <c r="O33" i="16"/>
  <c r="O31" i="16"/>
  <c r="O29" i="16"/>
  <c r="O27" i="16"/>
  <c r="O25" i="16"/>
  <c r="O94" i="16"/>
  <c r="O93" i="16"/>
  <c r="O103" i="16"/>
  <c r="O101" i="16"/>
  <c r="O99" i="16"/>
  <c r="O97" i="16"/>
  <c r="O95" i="16"/>
  <c r="O92" i="16"/>
  <c r="O90" i="16"/>
  <c r="O88" i="16"/>
  <c r="O86" i="16"/>
  <c r="O84" i="16"/>
  <c r="O82" i="16"/>
  <c r="O80" i="16"/>
  <c r="O78" i="16"/>
  <c r="O76" i="16"/>
  <c r="O74" i="16"/>
  <c r="O72" i="16"/>
  <c r="O70" i="16"/>
  <c r="O68" i="16"/>
  <c r="O66" i="16"/>
  <c r="O64" i="16"/>
  <c r="O62" i="16"/>
  <c r="O60" i="16"/>
  <c r="O58" i="16"/>
  <c r="O56" i="16"/>
  <c r="O54" i="16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K7" i="16"/>
  <c r="K11" i="16"/>
  <c r="K15" i="16"/>
  <c r="G7" i="8"/>
  <c r="J10" i="8"/>
  <c r="J22" i="8"/>
  <c r="I33" i="8"/>
  <c r="J29" i="9"/>
  <c r="J33" i="9"/>
  <c r="I17" i="12"/>
  <c r="J9" i="12" s="1"/>
  <c r="L7" i="8"/>
  <c r="J13" i="8"/>
  <c r="I7" i="8"/>
  <c r="J8" i="8"/>
  <c r="J12" i="8"/>
  <c r="H14" i="8"/>
  <c r="J16" i="8"/>
  <c r="J20" i="8"/>
  <c r="J24" i="8"/>
  <c r="I27" i="8"/>
  <c r="J28" i="8"/>
  <c r="I31" i="8"/>
  <c r="J32" i="8"/>
  <c r="G33" i="8"/>
  <c r="J14" i="12"/>
  <c r="O7" i="16"/>
  <c r="O11" i="16"/>
  <c r="O15" i="16"/>
  <c r="O19" i="16"/>
  <c r="O23" i="16"/>
  <c r="J26" i="8"/>
  <c r="J30" i="8"/>
  <c r="M33" i="8"/>
  <c r="J11" i="8"/>
  <c r="I14" i="8"/>
  <c r="J15" i="8"/>
  <c r="J19" i="8"/>
  <c r="H33" i="8"/>
  <c r="J15" i="12"/>
  <c r="S7" i="16"/>
  <c r="K9" i="16"/>
  <c r="K13" i="16"/>
  <c r="L142" i="16"/>
  <c r="L140" i="16"/>
  <c r="L138" i="16"/>
  <c r="L136" i="16"/>
  <c r="L134" i="16"/>
  <c r="L132" i="16"/>
  <c r="L130" i="16"/>
  <c r="L128" i="16"/>
  <c r="L126" i="16"/>
  <c r="L124" i="16"/>
  <c r="L122" i="16"/>
  <c r="L120" i="16"/>
  <c r="L143" i="16"/>
  <c r="L141" i="16"/>
  <c r="L139" i="16"/>
  <c r="L137" i="16"/>
  <c r="L135" i="16"/>
  <c r="L133" i="16"/>
  <c r="L131" i="16"/>
  <c r="L129" i="16"/>
  <c r="L127" i="16"/>
  <c r="L125" i="16"/>
  <c r="L123" i="16"/>
  <c r="L121" i="16"/>
  <c r="L119" i="16"/>
  <c r="L118" i="16"/>
  <c r="L116" i="16"/>
  <c r="L114" i="16"/>
  <c r="L112" i="16"/>
  <c r="L110" i="16"/>
  <c r="L108" i="16"/>
  <c r="L106" i="16"/>
  <c r="L104" i="16"/>
  <c r="L102" i="16"/>
  <c r="L100" i="16"/>
  <c r="L98" i="16"/>
  <c r="L96" i="16"/>
  <c r="L94" i="16"/>
  <c r="L117" i="16"/>
  <c r="L115" i="16"/>
  <c r="L113" i="16"/>
  <c r="L111" i="16"/>
  <c r="L109" i="16"/>
  <c r="L107" i="16"/>
  <c r="L105" i="16"/>
  <c r="L92" i="16"/>
  <c r="L90" i="16"/>
  <c r="L88" i="16"/>
  <c r="L86" i="16"/>
  <c r="L84" i="16"/>
  <c r="L82" i="16"/>
  <c r="L80" i="16"/>
  <c r="L78" i="16"/>
  <c r="L76" i="16"/>
  <c r="L74" i="16"/>
  <c r="L72" i="16"/>
  <c r="L70" i="16"/>
  <c r="L68" i="16"/>
  <c r="L66" i="16"/>
  <c r="L64" i="16"/>
  <c r="L62" i="16"/>
  <c r="L60" i="16"/>
  <c r="L58" i="16"/>
  <c r="L56" i="16"/>
  <c r="L54" i="16"/>
  <c r="L52" i="16"/>
  <c r="L50" i="16"/>
  <c r="L48" i="16"/>
  <c r="L46" i="16"/>
  <c r="L44" i="16"/>
  <c r="L42" i="16"/>
  <c r="L40" i="16"/>
  <c r="L38" i="16"/>
  <c r="L36" i="16"/>
  <c r="L34" i="16"/>
  <c r="L32" i="16"/>
  <c r="L30" i="16"/>
  <c r="L28" i="16"/>
  <c r="L26" i="16"/>
  <c r="L24" i="16"/>
  <c r="L22" i="16"/>
  <c r="L20" i="16"/>
  <c r="L18" i="16"/>
  <c r="L16" i="16"/>
  <c r="P142" i="16"/>
  <c r="P140" i="16"/>
  <c r="P138" i="16"/>
  <c r="P136" i="16"/>
  <c r="P134" i="16"/>
  <c r="P132" i="16"/>
  <c r="P130" i="16"/>
  <c r="P128" i="16"/>
  <c r="P126" i="16"/>
  <c r="P124" i="16"/>
  <c r="P122" i="16"/>
  <c r="P120" i="16"/>
  <c r="P143" i="16"/>
  <c r="P141" i="16"/>
  <c r="P139" i="16"/>
  <c r="P137" i="16"/>
  <c r="P135" i="16"/>
  <c r="P133" i="16"/>
  <c r="P131" i="16"/>
  <c r="P129" i="16"/>
  <c r="P127" i="16"/>
  <c r="P125" i="16"/>
  <c r="P123" i="16"/>
  <c r="P121" i="16"/>
  <c r="P119" i="16"/>
  <c r="P118" i="16"/>
  <c r="P116" i="16"/>
  <c r="P114" i="16"/>
  <c r="P112" i="16"/>
  <c r="P110" i="16"/>
  <c r="P108" i="16"/>
  <c r="P106" i="16"/>
  <c r="P104" i="16"/>
  <c r="P102" i="16"/>
  <c r="P100" i="16"/>
  <c r="P98" i="16"/>
  <c r="P96" i="16"/>
  <c r="P94" i="16"/>
  <c r="P93" i="16"/>
  <c r="P103" i="16"/>
  <c r="P101" i="16"/>
  <c r="P99" i="16"/>
  <c r="P97" i="16"/>
  <c r="P95" i="16"/>
  <c r="P92" i="16"/>
  <c r="P90" i="16"/>
  <c r="P88" i="16"/>
  <c r="P86" i="16"/>
  <c r="P84" i="16"/>
  <c r="P82" i="16"/>
  <c r="P80" i="16"/>
  <c r="P78" i="16"/>
  <c r="P76" i="16"/>
  <c r="P74" i="16"/>
  <c r="P72" i="16"/>
  <c r="P70" i="16"/>
  <c r="P68" i="16"/>
  <c r="P66" i="16"/>
  <c r="P64" i="16"/>
  <c r="P62" i="16"/>
  <c r="P60" i="16"/>
  <c r="P58" i="16"/>
  <c r="P56" i="16"/>
  <c r="P54" i="16"/>
  <c r="P52" i="16"/>
  <c r="P50" i="16"/>
  <c r="P48" i="16"/>
  <c r="P46" i="16"/>
  <c r="P44" i="16"/>
  <c r="P42" i="16"/>
  <c r="P40" i="16"/>
  <c r="P38" i="16"/>
  <c r="P36" i="16"/>
  <c r="P34" i="16"/>
  <c r="P32" i="16"/>
  <c r="P30" i="16"/>
  <c r="P28" i="16"/>
  <c r="P26" i="16"/>
  <c r="P24" i="16"/>
  <c r="P22" i="16"/>
  <c r="P20" i="16"/>
  <c r="P18" i="16"/>
  <c r="P16" i="16"/>
  <c r="L7" i="16"/>
  <c r="P7" i="16"/>
  <c r="T7" i="16"/>
  <c r="X7" i="16"/>
  <c r="N8" i="16"/>
  <c r="R8" i="16"/>
  <c r="L9" i="16"/>
  <c r="P9" i="16"/>
  <c r="N10" i="16"/>
  <c r="R10" i="16"/>
  <c r="L11" i="16"/>
  <c r="P11" i="16"/>
  <c r="N12" i="16"/>
  <c r="R12" i="16"/>
  <c r="L13" i="16"/>
  <c r="P13" i="16"/>
  <c r="N14" i="16"/>
  <c r="R14" i="16"/>
  <c r="L15" i="16"/>
  <c r="P15" i="16"/>
  <c r="N16" i="16"/>
  <c r="P17" i="16"/>
  <c r="N18" i="16"/>
  <c r="P19" i="16"/>
  <c r="N20" i="16"/>
  <c r="P21" i="16"/>
  <c r="P23" i="16"/>
  <c r="R24" i="16"/>
  <c r="P25" i="16"/>
  <c r="R26" i="16"/>
  <c r="P27" i="16"/>
  <c r="R28" i="16"/>
  <c r="P29" i="16"/>
  <c r="R30" i="16"/>
  <c r="P31" i="16"/>
  <c r="R32" i="16"/>
  <c r="P33" i="16"/>
  <c r="R34" i="16"/>
  <c r="P35" i="16"/>
  <c r="R36" i="16"/>
  <c r="P37" i="16"/>
  <c r="R38" i="16"/>
  <c r="P39" i="16"/>
  <c r="R40" i="16"/>
  <c r="P41" i="16"/>
  <c r="R42" i="16"/>
  <c r="P43" i="16"/>
  <c r="R44" i="16"/>
  <c r="P45" i="16"/>
  <c r="R46" i="16"/>
  <c r="P47" i="16"/>
  <c r="R48" i="16"/>
  <c r="P49" i="16"/>
  <c r="R50" i="16"/>
  <c r="P51" i="16"/>
  <c r="R52" i="16"/>
  <c r="P53" i="16"/>
  <c r="R54" i="16"/>
  <c r="P55" i="16"/>
  <c r="R56" i="16"/>
  <c r="P57" i="16"/>
  <c r="R58" i="16"/>
  <c r="P59" i="16"/>
  <c r="R60" i="16"/>
  <c r="P61" i="16"/>
  <c r="R62" i="16"/>
  <c r="P63" i="16"/>
  <c r="R64" i="16"/>
  <c r="P65" i="16"/>
  <c r="R66" i="16"/>
  <c r="P67" i="16"/>
  <c r="R68" i="16"/>
  <c r="P69" i="16"/>
  <c r="R70" i="16"/>
  <c r="P71" i="16"/>
  <c r="R72" i="16"/>
  <c r="P73" i="16"/>
  <c r="R74" i="16"/>
  <c r="P75" i="16"/>
  <c r="R76" i="16"/>
  <c r="P77" i="16"/>
  <c r="R78" i="16"/>
  <c r="P79" i="16"/>
  <c r="R80" i="16"/>
  <c r="P81" i="16"/>
  <c r="R82" i="16"/>
  <c r="P83" i="16"/>
  <c r="R84" i="16"/>
  <c r="P85" i="16"/>
  <c r="R86" i="16"/>
  <c r="P87" i="16"/>
  <c r="R88" i="16"/>
  <c r="P89" i="16"/>
  <c r="R90" i="16"/>
  <c r="P91" i="16"/>
  <c r="R92" i="16"/>
  <c r="R94" i="16"/>
  <c r="R98" i="16"/>
  <c r="R102" i="16"/>
  <c r="R106" i="16"/>
  <c r="R110" i="16"/>
  <c r="R114" i="16"/>
  <c r="M143" i="16"/>
  <c r="M141" i="16"/>
  <c r="M139" i="16"/>
  <c r="M137" i="16"/>
  <c r="M135" i="16"/>
  <c r="M133" i="16"/>
  <c r="M131" i="16"/>
  <c r="M129" i="16"/>
  <c r="M127" i="16"/>
  <c r="M125" i="16"/>
  <c r="M123" i="16"/>
  <c r="M121" i="16"/>
  <c r="M119" i="16"/>
  <c r="M118" i="16"/>
  <c r="M116" i="16"/>
  <c r="M114" i="16"/>
  <c r="M112" i="16"/>
  <c r="M110" i="16"/>
  <c r="M108" i="16"/>
  <c r="M106" i="16"/>
  <c r="M142" i="16"/>
  <c r="M140" i="16"/>
  <c r="M138" i="16"/>
  <c r="M136" i="16"/>
  <c r="M134" i="16"/>
  <c r="M132" i="16"/>
  <c r="M130" i="16"/>
  <c r="M128" i="16"/>
  <c r="M126" i="16"/>
  <c r="M124" i="16"/>
  <c r="M122" i="16"/>
  <c r="M120" i="16"/>
  <c r="M117" i="16"/>
  <c r="M115" i="16"/>
  <c r="M113" i="16"/>
  <c r="M111" i="16"/>
  <c r="M109" i="16"/>
  <c r="M107" i="16"/>
  <c r="M105" i="16"/>
  <c r="M103" i="16"/>
  <c r="M101" i="16"/>
  <c r="M99" i="16"/>
  <c r="M97" i="16"/>
  <c r="M95" i="16"/>
  <c r="M92" i="16"/>
  <c r="M90" i="16"/>
  <c r="M88" i="16"/>
  <c r="M86" i="16"/>
  <c r="M84" i="16"/>
  <c r="M82" i="16"/>
  <c r="M80" i="16"/>
  <c r="M78" i="16"/>
  <c r="M76" i="16"/>
  <c r="M74" i="16"/>
  <c r="M72" i="16"/>
  <c r="M70" i="16"/>
  <c r="M68" i="16"/>
  <c r="M66" i="16"/>
  <c r="M64" i="16"/>
  <c r="M62" i="16"/>
  <c r="M60" i="16"/>
  <c r="M58" i="16"/>
  <c r="M56" i="16"/>
  <c r="M54" i="16"/>
  <c r="M52" i="16"/>
  <c r="M50" i="16"/>
  <c r="M48" i="16"/>
  <c r="M46" i="16"/>
  <c r="M44" i="16"/>
  <c r="M42" i="16"/>
  <c r="M40" i="16"/>
  <c r="M38" i="16"/>
  <c r="M36" i="16"/>
  <c r="M34" i="16"/>
  <c r="M32" i="16"/>
  <c r="M30" i="16"/>
  <c r="M28" i="16"/>
  <c r="M26" i="16"/>
  <c r="M24" i="16"/>
  <c r="M104" i="16"/>
  <c r="M102" i="16"/>
  <c r="M100" i="16"/>
  <c r="M98" i="16"/>
  <c r="M96" i="16"/>
  <c r="M93" i="16"/>
  <c r="M91" i="16"/>
  <c r="M89" i="16"/>
  <c r="M87" i="16"/>
  <c r="M85" i="16"/>
  <c r="M83" i="16"/>
  <c r="M81" i="16"/>
  <c r="M79" i="16"/>
  <c r="M77" i="16"/>
  <c r="M75" i="16"/>
  <c r="M73" i="16"/>
  <c r="M71" i="16"/>
  <c r="M69" i="16"/>
  <c r="M67" i="16"/>
  <c r="M65" i="16"/>
  <c r="M63" i="16"/>
  <c r="M61" i="16"/>
  <c r="M59" i="16"/>
  <c r="M57" i="16"/>
  <c r="M55" i="16"/>
  <c r="M53" i="16"/>
  <c r="M51" i="16"/>
  <c r="M49" i="16"/>
  <c r="M47" i="16"/>
  <c r="M45" i="16"/>
  <c r="M43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17" i="16"/>
  <c r="Q143" i="16"/>
  <c r="Q141" i="16"/>
  <c r="Q139" i="16"/>
  <c r="Q137" i="16"/>
  <c r="Q135" i="16"/>
  <c r="Q133" i="16"/>
  <c r="Q131" i="16"/>
  <c r="Q129" i="16"/>
  <c r="Q127" i="16"/>
  <c r="Q125" i="16"/>
  <c r="Q123" i="16"/>
  <c r="Q121" i="16"/>
  <c r="Q119" i="16"/>
  <c r="Q118" i="16"/>
  <c r="Q116" i="16"/>
  <c r="Q114" i="16"/>
  <c r="Q112" i="16"/>
  <c r="Q110" i="16"/>
  <c r="Q108" i="16"/>
  <c r="Q106" i="16"/>
  <c r="Q142" i="16"/>
  <c r="Q140" i="16"/>
  <c r="Q138" i="16"/>
  <c r="Q136" i="16"/>
  <c r="Q134" i="16"/>
  <c r="Q132" i="16"/>
  <c r="Q130" i="16"/>
  <c r="Q128" i="16"/>
  <c r="Q126" i="16"/>
  <c r="Q124" i="16"/>
  <c r="Q122" i="16"/>
  <c r="Q120" i="16"/>
  <c r="Q117" i="16"/>
  <c r="Q115" i="16"/>
  <c r="Q113" i="16"/>
  <c r="Q111" i="16"/>
  <c r="Q109" i="16"/>
  <c r="Q107" i="16"/>
  <c r="Q105" i="16"/>
  <c r="Q103" i="16"/>
  <c r="Q101" i="16"/>
  <c r="Q99" i="16"/>
  <c r="Q97" i="16"/>
  <c r="Q95" i="16"/>
  <c r="Q104" i="16"/>
  <c r="Q102" i="16"/>
  <c r="Q100" i="16"/>
  <c r="Q98" i="16"/>
  <c r="Q96" i="16"/>
  <c r="Q94" i="16"/>
  <c r="Q92" i="16"/>
  <c r="Q90" i="16"/>
  <c r="Q88" i="16"/>
  <c r="Q86" i="16"/>
  <c r="Q84" i="16"/>
  <c r="Q82" i="16"/>
  <c r="Q80" i="16"/>
  <c r="Q78" i="16"/>
  <c r="Q76" i="16"/>
  <c r="Q74" i="16"/>
  <c r="Q72" i="16"/>
  <c r="Q70" i="16"/>
  <c r="Q68" i="16"/>
  <c r="Q66" i="16"/>
  <c r="Q64" i="16"/>
  <c r="Q62" i="16"/>
  <c r="Q60" i="16"/>
  <c r="Q58" i="16"/>
  <c r="Q56" i="16"/>
  <c r="Q54" i="16"/>
  <c r="Q52" i="16"/>
  <c r="Q50" i="16"/>
  <c r="Q48" i="16"/>
  <c r="Q46" i="16"/>
  <c r="Q44" i="16"/>
  <c r="Q42" i="16"/>
  <c r="Q40" i="16"/>
  <c r="Q38" i="16"/>
  <c r="Q36" i="16"/>
  <c r="Q34" i="16"/>
  <c r="Q32" i="16"/>
  <c r="Q30" i="16"/>
  <c r="Q28" i="16"/>
  <c r="Q26" i="16"/>
  <c r="Q24" i="16"/>
  <c r="Q91" i="16"/>
  <c r="Q89" i="16"/>
  <c r="Q87" i="16"/>
  <c r="Q85" i="16"/>
  <c r="Q83" i="16"/>
  <c r="Q81" i="16"/>
  <c r="Q79" i="16"/>
  <c r="Q77" i="16"/>
  <c r="Q75" i="16"/>
  <c r="Q73" i="16"/>
  <c r="Q71" i="16"/>
  <c r="Q69" i="16"/>
  <c r="Q67" i="16"/>
  <c r="Q65" i="16"/>
  <c r="Q63" i="16"/>
  <c r="Q61" i="16"/>
  <c r="Q59" i="16"/>
  <c r="Q57" i="16"/>
  <c r="Q55" i="16"/>
  <c r="Q53" i="16"/>
  <c r="Q51" i="16"/>
  <c r="Q49" i="16"/>
  <c r="Q47" i="16"/>
  <c r="Q45" i="16"/>
  <c r="Q43" i="16"/>
  <c r="Q41" i="16"/>
  <c r="Q39" i="16"/>
  <c r="Q37" i="16"/>
  <c r="Q35" i="16"/>
  <c r="Q33" i="16"/>
  <c r="Q31" i="16"/>
  <c r="Q29" i="16"/>
  <c r="Q27" i="16"/>
  <c r="Q25" i="16"/>
  <c r="Q23" i="16"/>
  <c r="Q21" i="16"/>
  <c r="Q19" i="16"/>
  <c r="Q17" i="16"/>
  <c r="Q15" i="16"/>
  <c r="M7" i="16"/>
  <c r="Q7" i="16"/>
  <c r="U7" i="16"/>
  <c r="M9" i="16"/>
  <c r="Q9" i="16"/>
  <c r="M11" i="16"/>
  <c r="Q11" i="16"/>
  <c r="M13" i="16"/>
  <c r="Q13" i="16"/>
  <c r="M15" i="16"/>
  <c r="Q16" i="16"/>
  <c r="Q18" i="16"/>
  <c r="Q20" i="16"/>
  <c r="Q22" i="16"/>
  <c r="L97" i="16"/>
  <c r="L101" i="16"/>
  <c r="P105" i="16"/>
  <c r="P109" i="16"/>
  <c r="P113" i="16"/>
  <c r="P117" i="16"/>
  <c r="N143" i="16"/>
  <c r="N141" i="16"/>
  <c r="N139" i="16"/>
  <c r="N137" i="16"/>
  <c r="N135" i="16"/>
  <c r="N133" i="16"/>
  <c r="N131" i="16"/>
  <c r="N129" i="16"/>
  <c r="N127" i="16"/>
  <c r="N125" i="16"/>
  <c r="N123" i="16"/>
  <c r="N121" i="16"/>
  <c r="N142" i="16"/>
  <c r="N140" i="16"/>
  <c r="N138" i="16"/>
  <c r="N136" i="16"/>
  <c r="N134" i="16"/>
  <c r="N132" i="16"/>
  <c r="N130" i="16"/>
  <c r="N128" i="16"/>
  <c r="N126" i="16"/>
  <c r="N124" i="16"/>
  <c r="N122" i="16"/>
  <c r="N120" i="16"/>
  <c r="N117" i="16"/>
  <c r="N115" i="16"/>
  <c r="N113" i="16"/>
  <c r="N111" i="16"/>
  <c r="N109" i="16"/>
  <c r="N107" i="16"/>
  <c r="N105" i="16"/>
  <c r="N103" i="16"/>
  <c r="N101" i="16"/>
  <c r="N99" i="16"/>
  <c r="N97" i="16"/>
  <c r="N95" i="16"/>
  <c r="N93" i="16"/>
  <c r="N119" i="16"/>
  <c r="N118" i="16"/>
  <c r="N116" i="16"/>
  <c r="N114" i="16"/>
  <c r="N112" i="16"/>
  <c r="N110" i="16"/>
  <c r="N108" i="16"/>
  <c r="N106" i="16"/>
  <c r="N104" i="16"/>
  <c r="N102" i="16"/>
  <c r="N100" i="16"/>
  <c r="N98" i="16"/>
  <c r="N96" i="16"/>
  <c r="N91" i="16"/>
  <c r="N89" i="16"/>
  <c r="N87" i="16"/>
  <c r="N85" i="16"/>
  <c r="N83" i="16"/>
  <c r="N81" i="16"/>
  <c r="N79" i="16"/>
  <c r="N77" i="16"/>
  <c r="N75" i="16"/>
  <c r="N73" i="16"/>
  <c r="N71" i="16"/>
  <c r="N69" i="16"/>
  <c r="N67" i="16"/>
  <c r="N65" i="16"/>
  <c r="N63" i="16"/>
  <c r="N61" i="16"/>
  <c r="N59" i="16"/>
  <c r="N57" i="16"/>
  <c r="N55" i="16"/>
  <c r="N53" i="16"/>
  <c r="N51" i="16"/>
  <c r="N49" i="16"/>
  <c r="N47" i="16"/>
  <c r="N45" i="16"/>
  <c r="N43" i="16"/>
  <c r="N41" i="16"/>
  <c r="N39" i="16"/>
  <c r="N37" i="16"/>
  <c r="N35" i="16"/>
  <c r="N33" i="16"/>
  <c r="N31" i="16"/>
  <c r="N29" i="16"/>
  <c r="N27" i="16"/>
  <c r="N25" i="16"/>
  <c r="N23" i="16"/>
  <c r="N21" i="16"/>
  <c r="N19" i="16"/>
  <c r="N17" i="16"/>
  <c r="N94" i="16"/>
  <c r="R143" i="16"/>
  <c r="R141" i="16"/>
  <c r="R139" i="16"/>
  <c r="R137" i="16"/>
  <c r="R135" i="16"/>
  <c r="R133" i="16"/>
  <c r="R131" i="16"/>
  <c r="R129" i="16"/>
  <c r="R127" i="16"/>
  <c r="R125" i="16"/>
  <c r="R123" i="16"/>
  <c r="R121" i="16"/>
  <c r="R142" i="16"/>
  <c r="R140" i="16"/>
  <c r="R138" i="16"/>
  <c r="R136" i="16"/>
  <c r="R134" i="16"/>
  <c r="R132" i="16"/>
  <c r="R130" i="16"/>
  <c r="R128" i="16"/>
  <c r="R126" i="16"/>
  <c r="R124" i="16"/>
  <c r="R122" i="16"/>
  <c r="R120" i="16"/>
  <c r="R119" i="16"/>
  <c r="R117" i="16"/>
  <c r="R115" i="16"/>
  <c r="R113" i="16"/>
  <c r="R111" i="16"/>
  <c r="R109" i="16"/>
  <c r="R107" i="16"/>
  <c r="R105" i="16"/>
  <c r="R103" i="16"/>
  <c r="R101" i="16"/>
  <c r="R99" i="16"/>
  <c r="R97" i="16"/>
  <c r="R95" i="16"/>
  <c r="R93" i="16"/>
  <c r="R91" i="16"/>
  <c r="R89" i="16"/>
  <c r="R87" i="16"/>
  <c r="R85" i="16"/>
  <c r="R83" i="16"/>
  <c r="R81" i="16"/>
  <c r="R79" i="16"/>
  <c r="R77" i="16"/>
  <c r="R75" i="16"/>
  <c r="R73" i="16"/>
  <c r="R71" i="16"/>
  <c r="R69" i="16"/>
  <c r="R67" i="16"/>
  <c r="R65" i="16"/>
  <c r="R63" i="16"/>
  <c r="R61" i="16"/>
  <c r="R59" i="16"/>
  <c r="R57" i="16"/>
  <c r="R55" i="16"/>
  <c r="R53" i="16"/>
  <c r="R51" i="16"/>
  <c r="R49" i="16"/>
  <c r="R47" i="16"/>
  <c r="R45" i="16"/>
  <c r="R43" i="16"/>
  <c r="R41" i="16"/>
  <c r="R39" i="16"/>
  <c r="R37" i="16"/>
  <c r="R35" i="16"/>
  <c r="R33" i="16"/>
  <c r="R31" i="16"/>
  <c r="R29" i="16"/>
  <c r="R27" i="16"/>
  <c r="R25" i="16"/>
  <c r="R23" i="16"/>
  <c r="R21" i="16"/>
  <c r="R19" i="16"/>
  <c r="R17" i="16"/>
  <c r="R15" i="16"/>
  <c r="N7" i="16"/>
  <c r="R7" i="16"/>
  <c r="V7" i="16"/>
  <c r="N9" i="16"/>
  <c r="R9" i="16"/>
  <c r="N11" i="16"/>
  <c r="R11" i="16"/>
  <c r="N13" i="16"/>
  <c r="R13" i="16"/>
  <c r="N15" i="16"/>
  <c r="R16" i="16"/>
  <c r="L17" i="16"/>
  <c r="R18" i="16"/>
  <c r="L19" i="16"/>
  <c r="R20" i="16"/>
  <c r="L21" i="16"/>
  <c r="R22" i="16"/>
  <c r="L23" i="16"/>
  <c r="R96" i="16"/>
  <c r="R100" i="16"/>
  <c r="R104" i="16"/>
  <c r="R108" i="16"/>
  <c r="R112" i="16"/>
  <c r="R116" i="16"/>
  <c r="J18" i="18"/>
  <c r="J14" i="18"/>
  <c r="J10" i="18"/>
  <c r="J6" i="18"/>
  <c r="J10" i="19"/>
  <c r="I31" i="19"/>
  <c r="J23" i="19" s="1"/>
  <c r="I30" i="19"/>
  <c r="J26" i="19" s="1"/>
  <c r="J16" i="26"/>
  <c r="J12" i="26"/>
  <c r="J8" i="26"/>
  <c r="G25" i="22"/>
  <c r="J7" i="19"/>
  <c r="G7" i="22"/>
  <c r="G18" i="22"/>
  <c r="I29" i="19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41" i="22"/>
  <c r="G37" i="22"/>
  <c r="G33" i="22"/>
  <c r="G30" i="22"/>
  <c r="G26" i="22"/>
  <c r="G22" i="22"/>
  <c r="G19" i="22"/>
  <c r="G14" i="22"/>
  <c r="G8" i="22"/>
  <c r="G40" i="22"/>
  <c r="G36" i="22"/>
  <c r="G32" i="22"/>
  <c r="G29" i="22"/>
  <c r="G23" i="22"/>
  <c r="G16" i="22"/>
  <c r="G13" i="22"/>
  <c r="G9" i="22"/>
  <c r="G39" i="22"/>
  <c r="G35" i="22"/>
  <c r="G31" i="22"/>
  <c r="G28" i="22"/>
  <c r="G24" i="22"/>
  <c r="G20" i="22"/>
  <c r="G17" i="22"/>
  <c r="G12" i="22"/>
  <c r="G10" i="22"/>
  <c r="K6" i="22"/>
  <c r="G11" i="22"/>
  <c r="G38" i="22"/>
  <c r="I32" i="19"/>
  <c r="J20" i="19" s="1"/>
  <c r="J15" i="26" l="1"/>
  <c r="J11" i="26"/>
  <c r="J7" i="26"/>
  <c r="J25" i="19"/>
  <c r="J6" i="19"/>
  <c r="J18" i="19"/>
  <c r="J12" i="19"/>
  <c r="J17" i="19"/>
  <c r="J24" i="19"/>
  <c r="J20" i="18"/>
  <c r="J8" i="18"/>
  <c r="J16" i="15"/>
  <c r="J20" i="15"/>
  <c r="J8" i="15"/>
  <c r="J24" i="15"/>
  <c r="J9" i="15"/>
  <c r="J21" i="15"/>
  <c r="J10" i="12"/>
  <c r="J6" i="12"/>
  <c r="J46" i="14"/>
  <c r="J22" i="14"/>
  <c r="J12" i="14"/>
  <c r="J42" i="14"/>
  <c r="J11" i="14"/>
  <c r="J23" i="14"/>
  <c r="J15" i="14"/>
  <c r="J30" i="14"/>
  <c r="J48" i="14"/>
  <c r="J16" i="14"/>
  <c r="J34" i="14"/>
  <c r="J52" i="14"/>
  <c r="J40" i="14"/>
  <c r="J36" i="14"/>
  <c r="J18" i="14"/>
  <c r="J8" i="14"/>
  <c r="J10" i="14"/>
  <c r="J44" i="14"/>
  <c r="J50" i="14"/>
  <c r="J35" i="14"/>
  <c r="J27" i="14"/>
  <c r="J14" i="14"/>
  <c r="J38" i="14"/>
  <c r="J6" i="14"/>
  <c r="J28" i="14"/>
  <c r="J20" i="14"/>
  <c r="J24" i="14"/>
  <c r="J26" i="14"/>
  <c r="J8" i="19"/>
  <c r="J13" i="19"/>
  <c r="J13" i="12"/>
  <c r="J15" i="19"/>
  <c r="J28" i="19"/>
  <c r="J21" i="19"/>
  <c r="J16" i="19"/>
  <c r="J14" i="19"/>
  <c r="J19" i="19"/>
  <c r="J22" i="19"/>
  <c r="J5" i="19"/>
  <c r="J8" i="12"/>
  <c r="J5" i="12"/>
  <c r="J11" i="19"/>
  <c r="J27" i="19"/>
  <c r="J7" i="15"/>
  <c r="J9" i="19"/>
</calcChain>
</file>

<file path=xl/sharedStrings.xml><?xml version="1.0" encoding="utf-8"?>
<sst xmlns="http://schemas.openxmlformats.org/spreadsheetml/2006/main" count="816" uniqueCount="432">
  <si>
    <t xml:space="preserve">&lt; 5 </t>
  </si>
  <si>
    <t>[5 - 10[</t>
  </si>
  <si>
    <t>&gt; 200</t>
  </si>
  <si>
    <t>ÍNDICE_TABELA</t>
  </si>
  <si>
    <t xml:space="preserve"> </t>
  </si>
  <si>
    <t>Ano</t>
  </si>
  <si>
    <t>Estancia Aduaneira</t>
  </si>
  <si>
    <t xml:space="preserve">Santo Antão </t>
  </si>
  <si>
    <t>São Vicente</t>
  </si>
  <si>
    <t>São Nicolau</t>
  </si>
  <si>
    <t xml:space="preserve">Sal </t>
  </si>
  <si>
    <t>Boavista</t>
  </si>
  <si>
    <t>Maio</t>
  </si>
  <si>
    <t>Santiago</t>
  </si>
  <si>
    <t>Fogo</t>
  </si>
  <si>
    <t>Brava</t>
  </si>
  <si>
    <t>Ilha</t>
  </si>
  <si>
    <t>Tipologia de NIF</t>
  </si>
  <si>
    <t xml:space="preserve">Empresas públicas ou privadas </t>
  </si>
  <si>
    <t>Entidades Nacionais</t>
  </si>
  <si>
    <t>Entidades Estrangeiras</t>
  </si>
  <si>
    <t>Outras Entidades</t>
  </si>
  <si>
    <t>2019/2018</t>
  </si>
  <si>
    <t>2018/2017</t>
  </si>
  <si>
    <t>2017/2016</t>
  </si>
  <si>
    <t>DESCRIÇÃO</t>
  </si>
  <si>
    <t>Em milhões de  CVE</t>
  </si>
  <si>
    <t xml:space="preserve">% Variação </t>
  </si>
  <si>
    <t>Santo Antão</t>
  </si>
  <si>
    <t>Sal</t>
  </si>
  <si>
    <t>Bens de consumo</t>
  </si>
  <si>
    <t>Bens intermédios</t>
  </si>
  <si>
    <t>Bens de capital</t>
  </si>
  <si>
    <t>Combustível</t>
  </si>
  <si>
    <t>Artigos diversos n.e.</t>
  </si>
  <si>
    <t>Total</t>
  </si>
  <si>
    <t>% Total</t>
  </si>
  <si>
    <t>Bens de intermédios</t>
  </si>
  <si>
    <t>Artigos diversos n.e</t>
  </si>
  <si>
    <t>Alfândega da Praia</t>
  </si>
  <si>
    <t>Alfãndega do Mindelo</t>
  </si>
  <si>
    <t>Alfândega do Sal</t>
  </si>
  <si>
    <t>Alfândega de Sal Rei</t>
  </si>
  <si>
    <t>D.A. Aeroporto da Praia</t>
  </si>
  <si>
    <t>D.A. São Filipe</t>
  </si>
  <si>
    <t>D.A. Tarrafal de São Nicolau</t>
  </si>
  <si>
    <t>D.A. Aeroporto de São Vicente</t>
  </si>
  <si>
    <t>D.A. Mosteiros</t>
  </si>
  <si>
    <t>D.A. Porto Novo</t>
  </si>
  <si>
    <t>D.A. Furna</t>
  </si>
  <si>
    <t>D.A. Porto Inglês</t>
  </si>
  <si>
    <t>Alfândega do Mindelo</t>
  </si>
  <si>
    <t>Alfânddega de Sal Rei</t>
  </si>
  <si>
    <t>D. A. Aeroprto da Praia</t>
  </si>
  <si>
    <t>D. A. São Filipe</t>
  </si>
  <si>
    <t>D.A. Tarrafal São Nicolau</t>
  </si>
  <si>
    <t>D.A.  Aeroprto São Vicente</t>
  </si>
  <si>
    <t>D. A. Porto Inglês</t>
  </si>
  <si>
    <t>D. A. Assomada</t>
  </si>
  <si>
    <t>Estância Aduaneira</t>
  </si>
  <si>
    <t>Região económica</t>
  </si>
  <si>
    <t>CEDEAO</t>
  </si>
  <si>
    <t xml:space="preserve"> Total</t>
  </si>
  <si>
    <t xml:space="preserve"> Milho</t>
  </si>
  <si>
    <t xml:space="preserve"> Peixe, crustáceos e moluscos</t>
  </si>
  <si>
    <t xml:space="preserve"> Leite não concentrado</t>
  </si>
  <si>
    <t xml:space="preserve"> Frutas</t>
  </si>
  <si>
    <t xml:space="preserve"> Legumes secos</t>
  </si>
  <si>
    <t xml:space="preserve"> Cebola, alho e outros prod. hortícolas aliáceos</t>
  </si>
  <si>
    <t xml:space="preserve"> Couve, alface, cenoura e nabo</t>
  </si>
  <si>
    <t xml:space="preserve"> Batata comum</t>
  </si>
  <si>
    <t xml:space="preserve"> Café em grão</t>
  </si>
  <si>
    <t xml:space="preserve"> Batata doce</t>
  </si>
  <si>
    <t xml:space="preserve"> Tomates</t>
  </si>
  <si>
    <t xml:space="preserve"> Arroz</t>
  </si>
  <si>
    <t xml:space="preserve"> Alimentos de crianças</t>
  </si>
  <si>
    <t xml:space="preserve"> Massas alimentícias e outros prep. de cereais</t>
  </si>
  <si>
    <t xml:space="preserve"> Carne bovina e suína (exc. em conservas)</t>
  </si>
  <si>
    <t xml:space="preserve"> Carne e miudezas de aves (exc. em conservas)</t>
  </si>
  <si>
    <t xml:space="preserve"> Preparados e conservas, de carne</t>
  </si>
  <si>
    <t xml:space="preserve"> Preparados para sopas e caldos</t>
  </si>
  <si>
    <t xml:space="preserve"> Preparados e conservas, de peixe</t>
  </si>
  <si>
    <t xml:space="preserve"> Leite em pó</t>
  </si>
  <si>
    <t xml:space="preserve"> Leite condensado</t>
  </si>
  <si>
    <t xml:space="preserve"> Queijo</t>
  </si>
  <si>
    <t xml:space="preserve"> Manteiga</t>
  </si>
  <si>
    <t xml:space="preserve"> Yogurtes e outros lacticínios</t>
  </si>
  <si>
    <t xml:space="preserve"> Óleos alimentares</t>
  </si>
  <si>
    <t xml:space="preserve"> Doces e geleias</t>
  </si>
  <si>
    <t xml:space="preserve"> Sumos de frutas</t>
  </si>
  <si>
    <t xml:space="preserve"> Concentrados de tomates</t>
  </si>
  <si>
    <t xml:space="preserve"> Preparados n.e, de legumes</t>
  </si>
  <si>
    <t xml:space="preserve"> Açúcar</t>
  </si>
  <si>
    <t xml:space="preserve"> Café transformado</t>
  </si>
  <si>
    <t xml:space="preserve"> Confeitarias</t>
  </si>
  <si>
    <t xml:space="preserve"> Chocolates</t>
  </si>
  <si>
    <t xml:space="preserve"> Preparados alimentares n.e</t>
  </si>
  <si>
    <t xml:space="preserve"> Cerveja</t>
  </si>
  <si>
    <t xml:space="preserve"> Vinho</t>
  </si>
  <si>
    <t xml:space="preserve"> Whisky</t>
  </si>
  <si>
    <t xml:space="preserve"> Bebidas n.e</t>
  </si>
  <si>
    <t xml:space="preserve"> Automóveis para transporte de pessoas</t>
  </si>
  <si>
    <t xml:space="preserve"> Móveis</t>
  </si>
  <si>
    <t xml:space="preserve"> Tapetes e outros revestimentos, de mat. têxteis</t>
  </si>
  <si>
    <t xml:space="preserve"> Aparelhos terapêuticos</t>
  </si>
  <si>
    <t xml:space="preserve"> Aparelhos electromecânicos de uso doméstico</t>
  </si>
  <si>
    <t xml:space="preserve"> Aparelhos electrotérmicos de uso doméstico</t>
  </si>
  <si>
    <t xml:space="preserve"> Aparelhos de uso doméstico, não eléctricos</t>
  </si>
  <si>
    <t xml:space="preserve"> Candeeiros e lustres eléctricos</t>
  </si>
  <si>
    <t xml:space="preserve"> Rádios</t>
  </si>
  <si>
    <t xml:space="preserve"> Televisores</t>
  </si>
  <si>
    <t xml:space="preserve"> Máquinas de lavar roupa</t>
  </si>
  <si>
    <t xml:space="preserve"> Máquinas de lavar loiça</t>
  </si>
  <si>
    <t xml:space="preserve"> Aparelhos de fotografia e cinematografia</t>
  </si>
  <si>
    <t xml:space="preserve"> Relógios</t>
  </si>
  <si>
    <t xml:space="preserve"> Artefactos de malha confeccionados</t>
  </si>
  <si>
    <t xml:space="preserve"> Vestuários e acessórios (exc. de malha)</t>
  </si>
  <si>
    <t xml:space="preserve"> Artefactos n.e, de tecidos</t>
  </si>
  <si>
    <t xml:space="preserve"> Calçado</t>
  </si>
  <si>
    <t xml:space="preserve"> Artefactos de recreio</t>
  </si>
  <si>
    <t xml:space="preserve"> Joalharia</t>
  </si>
  <si>
    <t xml:space="preserve"> Brinquedos</t>
  </si>
  <si>
    <t xml:space="preserve"> Artigos de vidro para serviço de mesa</t>
  </si>
  <si>
    <t xml:space="preserve"> Cigarros</t>
  </si>
  <si>
    <t xml:space="preserve"> Sabão</t>
  </si>
  <si>
    <t xml:space="preserve"> Detergentes</t>
  </si>
  <si>
    <t xml:space="preserve"> Fósforos</t>
  </si>
  <si>
    <t xml:space="preserve"> Pilhas eléctricas</t>
  </si>
  <si>
    <t xml:space="preserve"> Medicamentos</t>
  </si>
  <si>
    <t xml:space="preserve"> Livros, jornais e revistas</t>
  </si>
  <si>
    <t xml:space="preserve"> Perfumaria e outros cosméticos</t>
  </si>
  <si>
    <t xml:space="preserve"> Material de escrever</t>
  </si>
  <si>
    <t xml:space="preserve"> Trigo em grão</t>
  </si>
  <si>
    <t xml:space="preserve"> Cereais n.e (exc. milho e arroz)</t>
  </si>
  <si>
    <t xml:space="preserve"> Produtos de moagem</t>
  </si>
  <si>
    <t xml:space="preserve"> Leveduras</t>
  </si>
  <si>
    <t xml:space="preserve"> Batata semente</t>
  </si>
  <si>
    <t xml:space="preserve"> Sementes e frutos para sementeira</t>
  </si>
  <si>
    <t xml:space="preserve"> Material para construção</t>
  </si>
  <si>
    <t xml:space="preserve"> Forragens</t>
  </si>
  <si>
    <t xml:space="preserve"> Adubos</t>
  </si>
  <si>
    <t xml:space="preserve"> Resíduos e preparados p/alimentação de animais</t>
  </si>
  <si>
    <t xml:space="preserve"> Tecidos de algodão</t>
  </si>
  <si>
    <t xml:space="preserve"> Tecidos sintéticos</t>
  </si>
  <si>
    <t xml:space="preserve"> Tecidos de malha</t>
  </si>
  <si>
    <t xml:space="preserve"> Tecidos n.e</t>
  </si>
  <si>
    <t xml:space="preserve"> Seda e lã</t>
  </si>
  <si>
    <t xml:space="preserve"> Papel de imprensa</t>
  </si>
  <si>
    <t xml:space="preserve"> Artigos n.e para imprensa</t>
  </si>
  <si>
    <t xml:space="preserve"> Pára-brisas e retrovisores</t>
  </si>
  <si>
    <t xml:space="preserve"> Produtos químicos inorgânicos</t>
  </si>
  <si>
    <t xml:space="preserve"> Produtos químicos orgânicos</t>
  </si>
  <si>
    <t xml:space="preserve"> Cimento</t>
  </si>
  <si>
    <t xml:space="preserve"> Asfalto, betume</t>
  </si>
  <si>
    <t xml:space="preserve"> Ferro, aço</t>
  </si>
  <si>
    <t xml:space="preserve"> Telhas, tijolos</t>
  </si>
  <si>
    <t xml:space="preserve"> Obras de madeira (exc. móveis)</t>
  </si>
  <si>
    <t xml:space="preserve"> Art.cerâmicos e art.higiénicos de ferro ou aço</t>
  </si>
  <si>
    <t xml:space="preserve"> Louça sanitária</t>
  </si>
  <si>
    <t xml:space="preserve"> Vidros</t>
  </si>
  <si>
    <t xml:space="preserve"> Alumínio</t>
  </si>
  <si>
    <t xml:space="preserve"> Madeira e seus derivados</t>
  </si>
  <si>
    <t xml:space="preserve"> Tintas, vernizes</t>
  </si>
  <si>
    <t xml:space="preserve"> Pregos, parafusos</t>
  </si>
  <si>
    <t xml:space="preserve"> Ferragens, guarnições</t>
  </si>
  <si>
    <t xml:space="preserve"> Artefactos diversos para usos eléctricos</t>
  </si>
  <si>
    <t xml:space="preserve"> Plástico e suas obras</t>
  </si>
  <si>
    <t xml:space="preserve"> Papel e suas obras (exc. material de imprensa)</t>
  </si>
  <si>
    <t xml:space="preserve"> Pneus para automóveis</t>
  </si>
  <si>
    <t xml:space="preserve"> Pneus para camiões</t>
  </si>
  <si>
    <t xml:space="preserve"> Câmaras-de-ar</t>
  </si>
  <si>
    <t xml:space="preserve"> Peças para motociclos</t>
  </si>
  <si>
    <t xml:space="preserve"> Peças e acessórios para aviões</t>
  </si>
  <si>
    <t xml:space="preserve"> Máquinas agrícolas</t>
  </si>
  <si>
    <t xml:space="preserve"> Máquinas industriais</t>
  </si>
  <si>
    <t xml:space="preserve"> Congeladores (exc. para usos domésticos)</t>
  </si>
  <si>
    <t xml:space="preserve"> Bombas e geradores</t>
  </si>
  <si>
    <t xml:space="preserve"> Máquinas de transporte</t>
  </si>
  <si>
    <t xml:space="preserve"> Máquinas para construção</t>
  </si>
  <si>
    <t xml:space="preserve"> Instrumentos de telecomunicações</t>
  </si>
  <si>
    <t xml:space="preserve"> Ferramentas manuais</t>
  </si>
  <si>
    <t xml:space="preserve"> Ferramentas n.e</t>
  </si>
  <si>
    <t xml:space="preserve"> Artefactos de escritório</t>
  </si>
  <si>
    <t xml:space="preserve"> Máquinas n.e</t>
  </si>
  <si>
    <t xml:space="preserve"> Máquinas e aparelhos eléctricos</t>
  </si>
  <si>
    <t xml:space="preserve"> Aparelhos de som e de imagem</t>
  </si>
  <si>
    <t xml:space="preserve"> Autocarros</t>
  </si>
  <si>
    <t xml:space="preserve"> Tractores e veículos p/transporte de carga</t>
  </si>
  <si>
    <t xml:space="preserve"> Aviões</t>
  </si>
  <si>
    <t xml:space="preserve"> Barcos</t>
  </si>
  <si>
    <t xml:space="preserve"> Meios de transporte n.e</t>
  </si>
  <si>
    <t xml:space="preserve"> Partes e acessórios para veículos automóveis</t>
  </si>
  <si>
    <t xml:space="preserve"> Motores para meios de transporte</t>
  </si>
  <si>
    <t xml:space="preserve"> Gasolina super</t>
  </si>
  <si>
    <t xml:space="preserve"> Óleos lubrificantes</t>
  </si>
  <si>
    <t xml:space="preserve"> Fuel-oil</t>
  </si>
  <si>
    <t xml:space="preserve"> Gasóleo</t>
  </si>
  <si>
    <t xml:space="preserve"> Gás propano, butano e natural</t>
  </si>
  <si>
    <t xml:space="preserve"> Artigos não incluídos nas rubricas anteriores</t>
  </si>
  <si>
    <t>Em milhões de CVE</t>
  </si>
  <si>
    <t xml:space="preserve"> % Variação</t>
  </si>
  <si>
    <t>Outras entidades</t>
  </si>
  <si>
    <t>A.1.4 -  Número de importadores efetivos por tipologia de NIF</t>
  </si>
  <si>
    <t>A.1.1 -  Número de importadores efetivos por Ilha</t>
  </si>
  <si>
    <t>A.1.2 -  Número de importadores efetivos por Estância Aduaneira</t>
  </si>
  <si>
    <t>A.1.3 -  Número de importadores efetivos por escalão de volume de importação</t>
  </si>
  <si>
    <t>A.2 - Importação por grandes categorias económicas</t>
  </si>
  <si>
    <t>A.2.1 - Importação por grandes categorias económicas e por Ilha, em milhões de CVE</t>
  </si>
  <si>
    <t>A.2.2 - Importação por grandes categorias económicas e por Estância Aduaneira, em milhões de CVE</t>
  </si>
  <si>
    <t>ARTIGOS DIVERSOS N.E</t>
  </si>
  <si>
    <t>BENS DE CAPITAL</t>
  </si>
  <si>
    <t>BENS DE CONSUMO</t>
  </si>
  <si>
    <t>BENS INTERMÉDIOS</t>
  </si>
  <si>
    <t>Empresas</t>
  </si>
  <si>
    <t>Entidades Internacionais</t>
  </si>
  <si>
    <t>Pessoas singulares (Residentes e não residentes)</t>
  </si>
  <si>
    <t>Valor</t>
  </si>
  <si>
    <t>Peso</t>
  </si>
  <si>
    <t>Abastecimento estrangeiro</t>
  </si>
  <si>
    <t>Africa do Sul</t>
  </si>
  <si>
    <t>Alemanha</t>
  </si>
  <si>
    <t>Angola</t>
  </si>
  <si>
    <t>Arabia Saudita</t>
  </si>
  <si>
    <t>Argelia</t>
  </si>
  <si>
    <t>Argentina</t>
  </si>
  <si>
    <t>Australia</t>
  </si>
  <si>
    <t>Austria</t>
  </si>
  <si>
    <t>Bangladesh</t>
  </si>
  <si>
    <t>Belgica</t>
  </si>
  <si>
    <t>Brasil</t>
  </si>
  <si>
    <t>Bulgaria</t>
  </si>
  <si>
    <t>Camaroes</t>
  </si>
  <si>
    <t>Canada</t>
  </si>
  <si>
    <t>Chile</t>
  </si>
  <si>
    <t>China</t>
  </si>
  <si>
    <t>Chipre</t>
  </si>
  <si>
    <t>Colombia</t>
  </si>
  <si>
    <t>Congo (Brazzaville)</t>
  </si>
  <si>
    <t>Costa do Marfim</t>
  </si>
  <si>
    <t>Cuba</t>
  </si>
  <si>
    <t>Dinamarca</t>
  </si>
  <si>
    <t>Egipto</t>
  </si>
  <si>
    <t>Emirados Arabes Unidos</t>
  </si>
  <si>
    <t>Equador</t>
  </si>
  <si>
    <t>Eslovaquia</t>
  </si>
  <si>
    <t>Eslovenia</t>
  </si>
  <si>
    <t>Espanha</t>
  </si>
  <si>
    <t>Estados-Unidos</t>
  </si>
  <si>
    <t>Filipinas</t>
  </si>
  <si>
    <t>Finlandia</t>
  </si>
  <si>
    <t>Franca</t>
  </si>
  <si>
    <t>Georgia</t>
  </si>
  <si>
    <t>Ghana</t>
  </si>
  <si>
    <t>Gibraltar</t>
  </si>
  <si>
    <t>Grecia</t>
  </si>
  <si>
    <t>Guine Equatorial</t>
  </si>
  <si>
    <t>Guine-Bissau</t>
  </si>
  <si>
    <t>Hong-Kong</t>
  </si>
  <si>
    <t>Hungria</t>
  </si>
  <si>
    <t>Ilhas Mauricias</t>
  </si>
  <si>
    <t>Indeterminado</t>
  </si>
  <si>
    <t>India</t>
  </si>
  <si>
    <t>Indonesia</t>
  </si>
  <si>
    <t>Irlanda</t>
  </si>
  <si>
    <t>Israel</t>
  </si>
  <si>
    <t>Italia</t>
  </si>
  <si>
    <t>Japao</t>
  </si>
  <si>
    <t>Jordania</t>
  </si>
  <si>
    <t>Koweit</t>
  </si>
  <si>
    <t>Letonia</t>
  </si>
  <si>
    <t>Libano</t>
  </si>
  <si>
    <t>Lituania</t>
  </si>
  <si>
    <t>Luxemburgo</t>
  </si>
  <si>
    <t>Macau</t>
  </si>
  <si>
    <t>Malasia</t>
  </si>
  <si>
    <t>Malta</t>
  </si>
  <si>
    <t>Marrocos</t>
  </si>
  <si>
    <t>Namibia</t>
  </si>
  <si>
    <t>Niger</t>
  </si>
  <si>
    <t>Nigeria</t>
  </si>
  <si>
    <t>Noruega</t>
  </si>
  <si>
    <t>Nova Zelandia</t>
  </si>
  <si>
    <t>Paises Baixos</t>
  </si>
  <si>
    <t>Paquistao</t>
  </si>
  <si>
    <t>Paraguai</t>
  </si>
  <si>
    <t>Peru</t>
  </si>
  <si>
    <t>Polonia</t>
  </si>
  <si>
    <t>Porto Rico</t>
  </si>
  <si>
    <t>Portugal</t>
  </si>
  <si>
    <t>Qatar</t>
  </si>
  <si>
    <t>Quenia</t>
  </si>
  <si>
    <t>Reino Unido</t>
  </si>
  <si>
    <t>Republica de Coreia</t>
  </si>
  <si>
    <t>Republica Democratica do Congo</t>
  </si>
  <si>
    <t>Republica Tcheca</t>
  </si>
  <si>
    <t>S. Tome e Principe</t>
  </si>
  <si>
    <t>Senegal</t>
  </si>
  <si>
    <t>Singapura</t>
  </si>
  <si>
    <t>Sri Lanka</t>
  </si>
  <si>
    <t>Suecia</t>
  </si>
  <si>
    <t>Suica</t>
  </si>
  <si>
    <t>Tailandia</t>
  </si>
  <si>
    <t>Taiwan (provincia chinesa)</t>
  </si>
  <si>
    <t>Timor Leste</t>
  </si>
  <si>
    <t>Togo</t>
  </si>
  <si>
    <t>Tunisia</t>
  </si>
  <si>
    <t>Turquia</t>
  </si>
  <si>
    <t>Ucrania</t>
  </si>
  <si>
    <t>Uruguai</t>
  </si>
  <si>
    <t>Vietname</t>
  </si>
  <si>
    <t>COMBUSTÍVEL</t>
  </si>
  <si>
    <t xml:space="preserve">   Produtos alimentares transformados</t>
  </si>
  <si>
    <t xml:space="preserve">   Material de transporte</t>
  </si>
  <si>
    <t xml:space="preserve">   Outros bens de consumo duradouro</t>
  </si>
  <si>
    <t xml:space="preserve">   Outros bens de consumo, semi-duradouros</t>
  </si>
  <si>
    <t xml:space="preserve">   Outros bens de consumo, não duradouros</t>
  </si>
  <si>
    <t xml:space="preserve">   Produtos alimentares primários</t>
  </si>
  <si>
    <t xml:space="preserve">   Produtos primários n.e</t>
  </si>
  <si>
    <t xml:space="preserve">   Produtos transformados para agricultura</t>
  </si>
  <si>
    <t xml:space="preserve">   Produtos transformados para indústria alimentares</t>
  </si>
  <si>
    <t xml:space="preserve">   Produtos transformados para confecções e calçado</t>
  </si>
  <si>
    <t xml:space="preserve">   Produtos transformados para indústrias várias</t>
  </si>
  <si>
    <t xml:space="preserve">   Produtos transformados para construção</t>
  </si>
  <si>
    <t xml:space="preserve">   Produtos transformados para carpintaria</t>
  </si>
  <si>
    <t xml:space="preserve">   Material electricos</t>
  </si>
  <si>
    <t xml:space="preserve">   Produtos transformados, n.e</t>
  </si>
  <si>
    <t xml:space="preserve">   Peças e acessórios para material de transporte</t>
  </si>
  <si>
    <t xml:space="preserve">   Máquinas</t>
  </si>
  <si>
    <t xml:space="preserve">   Meios de transporte</t>
  </si>
  <si>
    <t xml:space="preserve">  Motores</t>
  </si>
  <si>
    <t xml:space="preserve">   Combustível</t>
  </si>
  <si>
    <t xml:space="preserve">   Artigos diversos n.e</t>
  </si>
  <si>
    <t>TOTAL</t>
  </si>
  <si>
    <t>Curacao</t>
  </si>
  <si>
    <t>Omam</t>
  </si>
  <si>
    <t>Romenia</t>
  </si>
  <si>
    <t>Valor em milhões de CVE e Peso em Toneladas</t>
  </si>
  <si>
    <t>-</t>
  </si>
  <si>
    <t>Andorra</t>
  </si>
  <si>
    <t>Antilhas Holandesas</t>
  </si>
  <si>
    <t>Gabao</t>
  </si>
  <si>
    <t>Guatemala</t>
  </si>
  <si>
    <t>Ilhas Turcas e Caicos</t>
  </si>
  <si>
    <t>Islandia</t>
  </si>
  <si>
    <t>JugoslÃ¡via</t>
  </si>
  <si>
    <t>Kazakistao</t>
  </si>
  <si>
    <t>Libyenne, Jamahiriya Arabe</t>
  </si>
  <si>
    <t>Mali</t>
  </si>
  <si>
    <t>Mexico</t>
  </si>
  <si>
    <t>Panama</t>
  </si>
  <si>
    <t>Reuniao</t>
  </si>
  <si>
    <t>Serra Leoa</t>
  </si>
  <si>
    <t>Trindade e Tobago</t>
  </si>
  <si>
    <t>Abastecimento nacional</t>
  </si>
  <si>
    <t>Cambodja</t>
  </si>
  <si>
    <t>Croacia</t>
  </si>
  <si>
    <t>Eritreia</t>
  </si>
  <si>
    <t>Gronelandia</t>
  </si>
  <si>
    <t>Guine-Conakry</t>
  </si>
  <si>
    <t>Ilhas Herad e Mc Donald</t>
  </si>
  <si>
    <t>Ilhas Malvinas</t>
  </si>
  <si>
    <t>Laos, Rep. Democratica Popular</t>
  </si>
  <si>
    <t>Liberia</t>
  </si>
  <si>
    <t>Monaco</t>
  </si>
  <si>
    <t>Myanmar</t>
  </si>
  <si>
    <t>Republica Popular Democ. da Coreia</t>
  </si>
  <si>
    <t>Mauritania</t>
  </si>
  <si>
    <t>Montenegro</t>
  </si>
  <si>
    <t>Suazilandia</t>
  </si>
  <si>
    <t>Uganda</t>
  </si>
  <si>
    <t>D. A. Palmeira</t>
  </si>
  <si>
    <t>[100 - 200[</t>
  </si>
  <si>
    <t>[50 - 100[</t>
  </si>
  <si>
    <t>[25 - 50[</t>
  </si>
  <si>
    <t>[10 - 25[</t>
  </si>
  <si>
    <t>A.2.3 - Importação por grandes categorias económicas e por região económica, em milhões de CVE</t>
  </si>
  <si>
    <t>Pessoas Singualres (Residentes e não Residentes)</t>
  </si>
  <si>
    <t>Importadores efetivos</t>
  </si>
  <si>
    <t>União Europeia</t>
  </si>
  <si>
    <t>Outros</t>
  </si>
  <si>
    <t xml:space="preserve">BOLETIM ESTATÍSTICO DO COMERCIO EXTERNO 2016 - 2019 </t>
  </si>
  <si>
    <t>Cabo</t>
  </si>
  <si>
    <t>A.1 - Número de importadores efetivos</t>
  </si>
  <si>
    <t>Rácio</t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</si>
  <si>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</t>
    </r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</si>
  <si>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 e cálculo da equipa</t>
    </r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</si>
  <si>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(SYDONIA), CGE e cálculo da equipa</t>
    </r>
  </si>
  <si>
    <t>Federação da Russia</t>
  </si>
  <si>
    <t>Moçambique</t>
  </si>
  <si>
    <t xml:space="preserve">Em milhões de CVE </t>
  </si>
  <si>
    <t>Taxa Cobertura</t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</si>
  <si>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(SYDONIA), INE e cálculo da equipa</t>
    </r>
  </si>
  <si>
    <t xml:space="preserve">   A.1.1 -  Número de importadores efetivos por Ilha</t>
  </si>
  <si>
    <t xml:space="preserve">   A.1.2 - Número de importadores efetivos por Estância Aduaneira</t>
  </si>
  <si>
    <t xml:space="preserve">   A.1.3 - Número de importadores por escalão de volume de importação</t>
  </si>
  <si>
    <t xml:space="preserve">   A.1.4 -  Número de importadores efetivos por tipologia de NIF</t>
  </si>
  <si>
    <t>A.2 -  Importação por grandes categorias económicas</t>
  </si>
  <si>
    <t xml:space="preserve">   A.2.1 - Importação por grandes categorias económicas e por Ilha, em milhões de CVE</t>
  </si>
  <si>
    <t xml:space="preserve">   A.2.2 - Importação por grandes categorias económicas e por Estância Aduaneira, em milhões de CVE</t>
  </si>
  <si>
    <t xml:space="preserve">   A.2.3 - Importação por grandes categorias económicas e por região económica, em milhões de CVE</t>
  </si>
  <si>
    <t>Escalão de Volume de Importação
Em milhões de CVE</t>
  </si>
  <si>
    <t>Montante Exportado
Em milhões de CVE</t>
  </si>
  <si>
    <t>PIB Nominal
Em milhões de CVE</t>
  </si>
  <si>
    <t xml:space="preserve">Montante Exportado
Em milhões de CVE </t>
  </si>
  <si>
    <t>Montante Importado
Em milhões de CVE</t>
  </si>
  <si>
    <t xml:space="preserve">Ano </t>
  </si>
  <si>
    <t>Saldo Balança Comercial
Em milhões de CVE</t>
  </si>
  <si>
    <t xml:space="preserve">Receita Aduaneira
Em milhões de CVE </t>
  </si>
  <si>
    <t>Receita Aduaneira 
Em milhões de CVE</t>
  </si>
  <si>
    <t xml:space="preserve">Montante Importado
Em milhões de CVE </t>
  </si>
  <si>
    <t>A.3 - Importação  por país de origem</t>
  </si>
  <si>
    <t xml:space="preserve">   A.2..4 - Importação por grandes categorias económicas e por tipologia de NIF, em milhões de CVE</t>
  </si>
  <si>
    <t>A.2.4 - Importação por grandes categorias económicas e por tipologia de NIF, em milhões de CVE</t>
  </si>
  <si>
    <t>A.14 -  Rácio Receita DI/Montante Importado</t>
  </si>
  <si>
    <t>A.13 -  Rácio Receita Aduaneira/Montante Importado</t>
  </si>
  <si>
    <t>A.12 -  Saldo da Balança Comercial</t>
  </si>
  <si>
    <t>A.11 -  Taxa de Cobertura</t>
  </si>
  <si>
    <t>A.10 -  Rácio Receita Montante Importado/PIB Nominal</t>
  </si>
  <si>
    <t>A.9 - Exportação por produto</t>
  </si>
  <si>
    <t>A.8 - Exportação por país de destino</t>
  </si>
  <si>
    <t>A.7 - Exportação por grandes categorias económicas e por região económica, em milhões de CVE</t>
  </si>
  <si>
    <t>A.6 - Exportação por grandes categorias económicas e por Estância Aduaneira, em milhões de CVE</t>
  </si>
  <si>
    <t>A.5 - Exportação por grandes categorias económicas e por Ilha, em milhões de CVE</t>
  </si>
  <si>
    <t>A.4 - Importação por produto</t>
  </si>
  <si>
    <t>A.3 - Importação por país de origem</t>
  </si>
  <si>
    <t>A.5- Exportação por grandes categorias económicas e por Ilha, em milhões de CVE</t>
  </si>
  <si>
    <t>A.10 - Rácio Montante Exportado/PIB Nominal</t>
  </si>
  <si>
    <t>A.11 - Taxa de cobertura</t>
  </si>
  <si>
    <t>A.12 - Saldo da balança comercial</t>
  </si>
  <si>
    <t>A.13 - Rácio Receita Aduaneira/Montante Importado</t>
  </si>
  <si>
    <t>A.14 - Rácio Receita DI/Montante Importado</t>
  </si>
  <si>
    <t>A.6 - Exportação por grandes categorias económicas e por estância aduaneira, em milhões de CVE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</si>
</sst>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rgb="FF0070C0"/>
      <name val="Source Sans Pro"/>
      <family val="2"/>
    </font>
    <font>
      <sz val="11"/>
      <color rgb="FFFF0000"/>
      <name val="Source Sans Pro"/>
      <family val="2"/>
    </font>
    <font>
      <b/>
      <sz val="11"/>
      <color theme="0"/>
      <name val="Source Sans Pro"/>
      <family val="2"/>
    </font>
    <font>
      <b/>
      <sz val="11"/>
      <color rgb="FF002060"/>
      <name val="Source Sans Pro"/>
      <family val="2"/>
    </font>
    <font>
      <b/>
      <sz val="11"/>
      <color rgb="FF0070C0"/>
      <name val="Source Sans Pro"/>
      <family val="2"/>
    </font>
    <font>
      <b/>
      <sz val="11"/>
      <color theme="1"/>
      <name val="Calibri"/>
      <family val="2"/>
      <scheme val="minor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4" xfId="0" applyFont="1" applyBorder="1"/>
    <xf numFmtId="3" fontId="1" fillId="0" borderId="5" xfId="0" applyNumberFormat="1" applyFont="1" applyFill="1" applyBorder="1"/>
    <xf numFmtId="0" fontId="9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3" fontId="1" fillId="3" borderId="7" xfId="0" applyNumberFormat="1" applyFont="1" applyFill="1" applyBorder="1"/>
    <xf numFmtId="164" fontId="1" fillId="0" borderId="7" xfId="1" applyNumberFormat="1" applyFont="1" applyBorder="1"/>
    <xf numFmtId="164" fontId="1" fillId="0" borderId="11" xfId="1" applyNumberFormat="1" applyFont="1" applyBorder="1"/>
    <xf numFmtId="3" fontId="1" fillId="3" borderId="12" xfId="0" applyNumberFormat="1" applyFont="1" applyFill="1" applyBorder="1"/>
    <xf numFmtId="164" fontId="1" fillId="0" borderId="13" xfId="1" applyNumberFormat="1" applyFont="1" applyBorder="1"/>
    <xf numFmtId="0" fontId="8" fillId="2" borderId="1" xfId="0" applyFont="1" applyFill="1" applyBorder="1" applyAlignment="1">
      <alignment horizontal="left"/>
    </xf>
    <xf numFmtId="0" fontId="10" fillId="0" borderId="0" xfId="0" applyFont="1"/>
    <xf numFmtId="0" fontId="1" fillId="0" borderId="24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" fillId="0" borderId="32" xfId="0" applyFont="1" applyBorder="1"/>
    <xf numFmtId="0" fontId="1" fillId="0" borderId="32" xfId="0" applyFont="1" applyFill="1" applyBorder="1"/>
    <xf numFmtId="0" fontId="1" fillId="0" borderId="28" xfId="0" applyFont="1" applyFill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3" borderId="31" xfId="0" applyNumberFormat="1" applyFont="1" applyFill="1" applyBorder="1"/>
    <xf numFmtId="3" fontId="1" fillId="3" borderId="32" xfId="0" applyNumberFormat="1" applyFont="1" applyFill="1" applyBorder="1"/>
    <xf numFmtId="3" fontId="1" fillId="0" borderId="31" xfId="0" applyNumberFormat="1" applyFont="1" applyFill="1" applyBorder="1"/>
    <xf numFmtId="3" fontId="1" fillId="0" borderId="32" xfId="0" applyNumberFormat="1" applyFont="1" applyFill="1" applyBorder="1"/>
    <xf numFmtId="3" fontId="1" fillId="0" borderId="36" xfId="0" applyNumberFormat="1" applyFont="1" applyBorder="1"/>
    <xf numFmtId="3" fontId="1" fillId="3" borderId="0" xfId="0" applyNumberFormat="1" applyFont="1" applyFill="1" applyBorder="1"/>
    <xf numFmtId="3" fontId="1" fillId="0" borderId="0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 applyFill="1" applyBorder="1"/>
    <xf numFmtId="3" fontId="1" fillId="0" borderId="7" xfId="0" applyNumberFormat="1" applyFont="1" applyFill="1" applyBorder="1"/>
    <xf numFmtId="3" fontId="1" fillId="0" borderId="6" xfId="0" applyNumberFormat="1" applyFont="1" applyBorder="1"/>
    <xf numFmtId="3" fontId="1" fillId="0" borderId="12" xfId="0" applyNumberFormat="1" applyFont="1" applyBorder="1"/>
    <xf numFmtId="3" fontId="1" fillId="0" borderId="24" xfId="0" applyNumberFormat="1" applyFont="1" applyBorder="1"/>
    <xf numFmtId="3" fontId="1" fillId="3" borderId="24" xfId="0" applyNumberFormat="1" applyFont="1" applyFill="1" applyBorder="1"/>
    <xf numFmtId="0" fontId="1" fillId="0" borderId="8" xfId="0" applyFont="1" applyBorder="1"/>
    <xf numFmtId="0" fontId="2" fillId="0" borderId="8" xfId="0" applyFont="1" applyBorder="1" applyAlignment="1">
      <alignment horizontal="right"/>
    </xf>
    <xf numFmtId="0" fontId="0" fillId="0" borderId="0" xfId="0" applyNumberFormat="1"/>
    <xf numFmtId="3" fontId="1" fillId="3" borderId="6" xfId="0" applyNumberFormat="1" applyFont="1" applyFill="1" applyBorder="1"/>
    <xf numFmtId="3" fontId="1" fillId="3" borderId="28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4" fontId="2" fillId="0" borderId="2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5" fillId="0" borderId="23" xfId="1" applyNumberFormat="1" applyFont="1" applyFill="1" applyBorder="1" applyAlignment="1">
      <alignment horizontal="right"/>
    </xf>
    <xf numFmtId="164" fontId="5" fillId="0" borderId="18" xfId="1" applyNumberFormat="1" applyFont="1" applyFill="1" applyBorder="1" applyAlignment="1">
      <alignment horizontal="right"/>
    </xf>
    <xf numFmtId="164" fontId="5" fillId="0" borderId="64" xfId="1" applyNumberFormat="1" applyFont="1" applyFill="1" applyBorder="1" applyAlignment="1">
      <alignment horizontal="right"/>
    </xf>
    <xf numFmtId="164" fontId="5" fillId="0" borderId="63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9" fontId="4" fillId="0" borderId="17" xfId="1" applyFont="1" applyFill="1" applyBorder="1" applyAlignment="1">
      <alignment horizontal="right"/>
    </xf>
    <xf numFmtId="9" fontId="5" fillId="0" borderId="17" xfId="1" applyFont="1" applyFill="1" applyBorder="1" applyAlignment="1">
      <alignment horizontal="right"/>
    </xf>
    <xf numFmtId="164" fontId="1" fillId="0" borderId="37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/>
    </xf>
    <xf numFmtId="1" fontId="1" fillId="0" borderId="7" xfId="1" applyNumberFormat="1" applyFont="1" applyBorder="1"/>
    <xf numFmtId="3" fontId="1" fillId="3" borderId="11" xfId="0" applyNumberFormat="1" applyFont="1" applyFill="1" applyBorder="1"/>
    <xf numFmtId="0" fontId="8" fillId="2" borderId="2" xfId="0" applyFont="1" applyFill="1" applyBorder="1" applyAlignment="1">
      <alignment horizontal="center" vertical="center"/>
    </xf>
    <xf numFmtId="0" fontId="1" fillId="0" borderId="6" xfId="0" applyFont="1" applyBorder="1"/>
    <xf numFmtId="3" fontId="8" fillId="2" borderId="2" xfId="0" applyNumberFormat="1" applyFont="1" applyFill="1" applyBorder="1"/>
    <xf numFmtId="3" fontId="1" fillId="0" borderId="0" xfId="0" applyNumberFormat="1" applyFont="1"/>
    <xf numFmtId="0" fontId="1" fillId="0" borderId="0" xfId="0" applyFont="1" applyBorder="1"/>
    <xf numFmtId="0" fontId="1" fillId="0" borderId="12" xfId="0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8" fillId="2" borderId="14" xfId="0" applyFont="1" applyFill="1" applyBorder="1" applyAlignment="1">
      <alignment horizontal="right"/>
    </xf>
    <xf numFmtId="3" fontId="8" fillId="2" borderId="15" xfId="0" applyNumberFormat="1" applyFont="1" applyFill="1" applyBorder="1"/>
    <xf numFmtId="0" fontId="8" fillId="2" borderId="15" xfId="0" applyFont="1" applyFill="1" applyBorder="1"/>
    <xf numFmtId="3" fontId="8" fillId="2" borderId="0" xfId="0" applyNumberFormat="1" applyFont="1" applyFill="1"/>
    <xf numFmtId="0" fontId="1" fillId="0" borderId="30" xfId="0" applyFont="1" applyBorder="1"/>
    <xf numFmtId="0" fontId="8" fillId="2" borderId="19" xfId="0" applyFont="1" applyFill="1" applyBorder="1"/>
    <xf numFmtId="0" fontId="8" fillId="2" borderId="20" xfId="0" applyFont="1" applyFill="1" applyBorder="1"/>
    <xf numFmtId="0" fontId="8" fillId="2" borderId="45" xfId="0" applyFont="1" applyFill="1" applyBorder="1"/>
    <xf numFmtId="0" fontId="8" fillId="2" borderId="0" xfId="0" applyFont="1" applyFill="1" applyBorder="1"/>
    <xf numFmtId="0" fontId="8" fillId="2" borderId="41" xfId="0" applyFont="1" applyFill="1" applyBorder="1"/>
    <xf numFmtId="0" fontId="8" fillId="2" borderId="16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3" fontId="2" fillId="0" borderId="22" xfId="0" applyNumberFormat="1" applyFont="1" applyBorder="1"/>
    <xf numFmtId="164" fontId="2" fillId="0" borderId="18" xfId="1" applyNumberFormat="1" applyFont="1" applyBorder="1"/>
    <xf numFmtId="164" fontId="2" fillId="0" borderId="17" xfId="1" applyNumberFormat="1" applyFont="1" applyBorder="1"/>
    <xf numFmtId="164" fontId="2" fillId="0" borderId="5" xfId="1" applyNumberFormat="1" applyFont="1" applyBorder="1"/>
    <xf numFmtId="0" fontId="2" fillId="0" borderId="30" xfId="0" applyFont="1" applyBorder="1"/>
    <xf numFmtId="3" fontId="2" fillId="0" borderId="25" xfId="0" applyNumberFormat="1" applyFont="1" applyBorder="1"/>
    <xf numFmtId="164" fontId="2" fillId="0" borderId="0" xfId="1" applyNumberFormat="1" applyFont="1" applyFill="1" applyBorder="1"/>
    <xf numFmtId="164" fontId="2" fillId="0" borderId="24" xfId="1" applyNumberFormat="1" applyFont="1" applyBorder="1"/>
    <xf numFmtId="164" fontId="2" fillId="0" borderId="0" xfId="1" applyNumberFormat="1" applyFont="1" applyBorder="1"/>
    <xf numFmtId="164" fontId="2" fillId="0" borderId="49" xfId="1" applyNumberFormat="1" applyFont="1" applyBorder="1"/>
    <xf numFmtId="164" fontId="2" fillId="0" borderId="25" xfId="1" applyNumberFormat="1" applyFont="1" applyBorder="1"/>
    <xf numFmtId="164" fontId="2" fillId="0" borderId="24" xfId="1" applyNumberFormat="1" applyFont="1" applyFill="1" applyBorder="1"/>
    <xf numFmtId="3" fontId="1" fillId="0" borderId="50" xfId="0" applyNumberFormat="1" applyFont="1" applyBorder="1"/>
    <xf numFmtId="164" fontId="1" fillId="0" borderId="0" xfId="1" applyNumberFormat="1" applyFont="1" applyFill="1" applyBorder="1"/>
    <xf numFmtId="164" fontId="1" fillId="0" borderId="0" xfId="1" applyNumberFormat="1" applyFont="1" applyBorder="1"/>
    <xf numFmtId="164" fontId="1" fillId="0" borderId="50" xfId="1" applyNumberFormat="1" applyFont="1" applyBorder="1"/>
    <xf numFmtId="164" fontId="1" fillId="0" borderId="6" xfId="1" applyNumberFormat="1" applyFont="1" applyBorder="1"/>
    <xf numFmtId="164" fontId="1" fillId="0" borderId="7" xfId="1" applyNumberFormat="1" applyFont="1" applyFill="1" applyBorder="1"/>
    <xf numFmtId="3" fontId="2" fillId="0" borderId="6" xfId="0" applyNumberFormat="1" applyFont="1" applyBorder="1"/>
    <xf numFmtId="164" fontId="2" fillId="0" borderId="7" xfId="1" applyNumberFormat="1" applyFont="1" applyBorder="1"/>
    <xf numFmtId="164" fontId="2" fillId="0" borderId="50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Fill="1" applyBorder="1"/>
    <xf numFmtId="0" fontId="1" fillId="0" borderId="29" xfId="0" applyFont="1" applyBorder="1"/>
    <xf numFmtId="3" fontId="1" fillId="0" borderId="10" xfId="0" applyNumberFormat="1" applyFont="1" applyBorder="1"/>
    <xf numFmtId="3" fontId="1" fillId="0" borderId="9" xfId="0" applyNumberFormat="1" applyFont="1" applyBorder="1"/>
    <xf numFmtId="0" fontId="1" fillId="0" borderId="11" xfId="0" applyFont="1" applyBorder="1"/>
    <xf numFmtId="3" fontId="1" fillId="0" borderId="51" xfId="0" applyNumberFormat="1" applyFont="1" applyBorder="1"/>
    <xf numFmtId="164" fontId="1" fillId="0" borderId="9" xfId="1" applyNumberFormat="1" applyFont="1" applyFill="1" applyBorder="1"/>
    <xf numFmtId="164" fontId="1" fillId="0" borderId="51" xfId="1" applyNumberFormat="1" applyFont="1" applyBorder="1"/>
    <xf numFmtId="164" fontId="1" fillId="0" borderId="10" xfId="1" applyNumberFormat="1" applyFont="1" applyBorder="1"/>
    <xf numFmtId="164" fontId="1" fillId="0" borderId="11" xfId="1" applyNumberFormat="1" applyFont="1" applyFill="1" applyBorder="1"/>
    <xf numFmtId="164" fontId="1" fillId="0" borderId="9" xfId="1" applyNumberFormat="1" applyFont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1" fillId="0" borderId="0" xfId="1" applyNumberFormat="1" applyFont="1"/>
    <xf numFmtId="164" fontId="1" fillId="0" borderId="31" xfId="1" applyNumberFormat="1" applyFont="1" applyBorder="1"/>
    <xf numFmtId="3" fontId="1" fillId="0" borderId="28" xfId="0" applyNumberFormat="1" applyFont="1" applyBorder="1"/>
    <xf numFmtId="164" fontId="1" fillId="0" borderId="37" xfId="1" applyNumberFormat="1" applyFont="1" applyBorder="1"/>
    <xf numFmtId="164" fontId="1" fillId="0" borderId="37" xfId="1" applyNumberFormat="1" applyFont="1" applyFill="1" applyBorder="1"/>
    <xf numFmtId="3" fontId="1" fillId="0" borderId="34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37" xfId="0" applyFont="1" applyBorder="1"/>
    <xf numFmtId="0" fontId="8" fillId="2" borderId="0" xfId="0" applyFont="1" applyFill="1" applyBorder="1" applyAlignment="1">
      <alignment horizontal="center" vertical="center"/>
    </xf>
    <xf numFmtId="164" fontId="1" fillId="0" borderId="37" xfId="0" applyNumberFormat="1" applyFont="1" applyBorder="1"/>
    <xf numFmtId="3" fontId="1" fillId="0" borderId="44" xfId="0" applyNumberFormat="1" applyFont="1" applyBorder="1"/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0" xfId="0" applyFont="1" applyFill="1" applyBorder="1"/>
    <xf numFmtId="0" fontId="8" fillId="2" borderId="42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3" fontId="4" fillId="0" borderId="24" xfId="0" applyNumberFormat="1" applyFont="1" applyFill="1" applyBorder="1"/>
    <xf numFmtId="164" fontId="4" fillId="0" borderId="26" xfId="1" applyNumberFormat="1" applyFont="1" applyFill="1" applyBorder="1"/>
    <xf numFmtId="164" fontId="4" fillId="0" borderId="23" xfId="1" applyNumberFormat="1" applyFont="1" applyFill="1" applyBorder="1"/>
    <xf numFmtId="164" fontId="4" fillId="0" borderId="24" xfId="1" applyNumberFormat="1" applyFont="1" applyFill="1" applyBorder="1" applyAlignment="1">
      <alignment horizontal="right"/>
    </xf>
    <xf numFmtId="164" fontId="4" fillId="0" borderId="23" xfId="1" applyNumberFormat="1" applyFont="1" applyFill="1" applyBorder="1" applyAlignment="1">
      <alignment horizontal="right"/>
    </xf>
    <xf numFmtId="3" fontId="1" fillId="0" borderId="17" xfId="0" applyNumberFormat="1" applyFont="1" applyBorder="1"/>
    <xf numFmtId="164" fontId="1" fillId="0" borderId="17" xfId="1" applyNumberFormat="1" applyFont="1" applyBorder="1"/>
    <xf numFmtId="164" fontId="1" fillId="0" borderId="18" xfId="1" applyNumberFormat="1" applyFont="1" applyBorder="1"/>
    <xf numFmtId="9" fontId="5" fillId="0" borderId="23" xfId="1" applyFont="1" applyFill="1" applyBorder="1" applyAlignment="1">
      <alignment horizontal="right"/>
    </xf>
    <xf numFmtId="0" fontId="1" fillId="0" borderId="18" xfId="0" applyFont="1" applyBorder="1"/>
    <xf numFmtId="164" fontId="1" fillId="0" borderId="44" xfId="1" applyNumberFormat="1" applyFont="1" applyBorder="1"/>
    <xf numFmtId="164" fontId="1" fillId="0" borderId="36" xfId="1" applyNumberFormat="1" applyFont="1" applyBorder="1"/>
    <xf numFmtId="3" fontId="1" fillId="0" borderId="33" xfId="0" applyNumberFormat="1" applyFont="1" applyBorder="1"/>
    <xf numFmtId="3" fontId="1" fillId="0" borderId="37" xfId="0" applyNumberFormat="1" applyFont="1" applyBorder="1"/>
    <xf numFmtId="3" fontId="1" fillId="0" borderId="8" xfId="0" applyNumberFormat="1" applyFont="1" applyBorder="1"/>
    <xf numFmtId="3" fontId="8" fillId="2" borderId="16" xfId="0" applyNumberFormat="1" applyFont="1" applyFill="1" applyBorder="1" applyAlignment="1">
      <alignment horizontal="center"/>
    </xf>
    <xf numFmtId="3" fontId="8" fillId="2" borderId="41" xfId="0" applyNumberFormat="1" applyFont="1" applyFill="1" applyBorder="1" applyAlignment="1">
      <alignment horizontal="center"/>
    </xf>
    <xf numFmtId="3" fontId="8" fillId="2" borderId="43" xfId="0" applyNumberFormat="1" applyFont="1" applyFill="1" applyBorder="1" applyAlignment="1">
      <alignment horizontal="center"/>
    </xf>
    <xf numFmtId="3" fontId="4" fillId="0" borderId="49" xfId="0" applyNumberFormat="1" applyFont="1" applyFill="1" applyBorder="1"/>
    <xf numFmtId="164" fontId="4" fillId="0" borderId="25" xfId="1" applyNumberFormat="1" applyFont="1" applyFill="1" applyBorder="1"/>
    <xf numFmtId="164" fontId="4" fillId="0" borderId="5" xfId="1" applyNumberFormat="1" applyFont="1" applyFill="1" applyBorder="1"/>
    <xf numFmtId="164" fontId="4" fillId="0" borderId="52" xfId="1" applyNumberFormat="1" applyFont="1" applyFill="1" applyBorder="1"/>
    <xf numFmtId="164" fontId="2" fillId="0" borderId="26" xfId="1" applyNumberFormat="1" applyFont="1" applyFill="1" applyBorder="1" applyAlignment="1">
      <alignment horizontal="right"/>
    </xf>
    <xf numFmtId="164" fontId="2" fillId="0" borderId="24" xfId="1" applyNumberFormat="1" applyFont="1" applyFill="1" applyBorder="1" applyAlignment="1">
      <alignment horizontal="right"/>
    </xf>
    <xf numFmtId="164" fontId="2" fillId="0" borderId="2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0" fontId="1" fillId="0" borderId="53" xfId="0" applyFont="1" applyFill="1" applyBorder="1" applyProtection="1"/>
    <xf numFmtId="3" fontId="1" fillId="0" borderId="18" xfId="0" applyNumberFormat="1" applyFont="1" applyBorder="1"/>
    <xf numFmtId="3" fontId="1" fillId="0" borderId="52" xfId="0" applyNumberFormat="1" applyFont="1" applyBorder="1"/>
    <xf numFmtId="164" fontId="1" fillId="0" borderId="52" xfId="1" applyNumberFormat="1" applyFont="1" applyBorder="1"/>
    <xf numFmtId="164" fontId="5" fillId="0" borderId="23" xfId="1" applyNumberFormat="1" applyFont="1" applyFill="1" applyBorder="1"/>
    <xf numFmtId="164" fontId="1" fillId="0" borderId="26" xfId="1" applyNumberFormat="1" applyFont="1" applyFill="1" applyBorder="1" applyAlignment="1">
      <alignment horizontal="right"/>
    </xf>
    <xf numFmtId="164" fontId="1" fillId="0" borderId="17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4" fontId="5" fillId="0" borderId="18" xfId="1" applyNumberFormat="1" applyFont="1" applyFill="1" applyBorder="1"/>
    <xf numFmtId="0" fontId="1" fillId="0" borderId="55" xfId="0" applyFont="1" applyBorder="1"/>
    <xf numFmtId="0" fontId="1" fillId="0" borderId="28" xfId="0" applyFont="1" applyBorder="1"/>
    <xf numFmtId="3" fontId="1" fillId="0" borderId="6" xfId="0" applyNumberFormat="1" applyFont="1" applyFill="1" applyBorder="1"/>
    <xf numFmtId="3" fontId="1" fillId="0" borderId="34" xfId="0" applyNumberFormat="1" applyFont="1" applyFill="1" applyBorder="1"/>
    <xf numFmtId="0" fontId="1" fillId="0" borderId="7" xfId="0" applyNumberFormat="1" applyFont="1" applyBorder="1"/>
    <xf numFmtId="0" fontId="8" fillId="2" borderId="48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right"/>
    </xf>
    <xf numFmtId="3" fontId="2" fillId="0" borderId="56" xfId="0" applyNumberFormat="1" applyFont="1" applyBorder="1"/>
    <xf numFmtId="3" fontId="2" fillId="0" borderId="47" xfId="0" applyNumberFormat="1" applyFont="1" applyBorder="1"/>
    <xf numFmtId="3" fontId="2" fillId="0" borderId="0" xfId="0" applyNumberFormat="1" applyFont="1"/>
    <xf numFmtId="3" fontId="2" fillId="0" borderId="58" xfId="0" applyNumberFormat="1" applyFont="1" applyBorder="1"/>
    <xf numFmtId="0" fontId="1" fillId="0" borderId="30" xfId="0" applyFont="1" applyBorder="1" applyAlignment="1">
      <alignment horizontal="left"/>
    </xf>
    <xf numFmtId="3" fontId="1" fillId="0" borderId="46" xfId="0" applyNumberFormat="1" applyFont="1" applyBorder="1"/>
    <xf numFmtId="164" fontId="1" fillId="0" borderId="25" xfId="1" applyNumberFormat="1" applyFont="1" applyBorder="1"/>
    <xf numFmtId="0" fontId="1" fillId="0" borderId="54" xfId="0" applyFont="1" applyBorder="1" applyAlignment="1">
      <alignment horizontal="left"/>
    </xf>
    <xf numFmtId="164" fontId="1" fillId="0" borderId="24" xfId="1" applyNumberFormat="1" applyFont="1" applyBorder="1"/>
    <xf numFmtId="0" fontId="1" fillId="0" borderId="53" xfId="0" applyFont="1" applyBorder="1" applyAlignment="1">
      <alignment horizontal="left"/>
    </xf>
    <xf numFmtId="3" fontId="1" fillId="0" borderId="49" xfId="0" applyNumberFormat="1" applyFont="1" applyBorder="1"/>
    <xf numFmtId="3" fontId="1" fillId="0" borderId="25" xfId="0" applyNumberFormat="1" applyFont="1" applyBorder="1"/>
    <xf numFmtId="0" fontId="1" fillId="0" borderId="54" xfId="0" applyFont="1" applyBorder="1"/>
    <xf numFmtId="0" fontId="1" fillId="0" borderId="53" xfId="0" applyFont="1" applyBorder="1"/>
    <xf numFmtId="0" fontId="1" fillId="0" borderId="23" xfId="0" applyFont="1" applyBorder="1"/>
    <xf numFmtId="0" fontId="1" fillId="0" borderId="39" xfId="0" applyFont="1" applyBorder="1"/>
    <xf numFmtId="0" fontId="1" fillId="0" borderId="35" xfId="0" applyFont="1" applyBorder="1"/>
    <xf numFmtId="0" fontId="1" fillId="0" borderId="40" xfId="0" applyFont="1" applyBorder="1"/>
    <xf numFmtId="0" fontId="8" fillId="2" borderId="21" xfId="0" applyFont="1" applyFill="1" applyBorder="1"/>
    <xf numFmtId="0" fontId="8" fillId="2" borderId="2" xfId="0" applyFont="1" applyFill="1" applyBorder="1"/>
    <xf numFmtId="0" fontId="8" fillId="2" borderId="19" xfId="0" applyFont="1" applyFill="1" applyBorder="1" applyAlignment="1">
      <alignment horizontal="right"/>
    </xf>
    <xf numFmtId="164" fontId="5" fillId="0" borderId="60" xfId="1" applyNumberFormat="1" applyFont="1" applyBorder="1"/>
    <xf numFmtId="3" fontId="1" fillId="0" borderId="53" xfId="0" applyNumberFormat="1" applyFont="1" applyBorder="1"/>
    <xf numFmtId="164" fontId="5" fillId="0" borderId="25" xfId="1" applyNumberFormat="1" applyFont="1" applyFill="1" applyBorder="1" applyAlignment="1">
      <alignment horizontal="right"/>
    </xf>
    <xf numFmtId="164" fontId="5" fillId="0" borderId="61" xfId="1" applyNumberFormat="1" applyFont="1" applyBorder="1"/>
    <xf numFmtId="164" fontId="1" fillId="0" borderId="49" xfId="1" applyNumberFormat="1" applyFont="1" applyBorder="1"/>
    <xf numFmtId="164" fontId="5" fillId="0" borderId="62" xfId="1" applyNumberFormat="1" applyFont="1" applyBorder="1"/>
    <xf numFmtId="0" fontId="1" fillId="0" borderId="0" xfId="0" applyFont="1" applyFill="1" applyBorder="1" applyProtection="1"/>
    <xf numFmtId="3" fontId="8" fillId="2" borderId="3" xfId="0" applyNumberFormat="1" applyFont="1" applyFill="1" applyBorder="1"/>
    <xf numFmtId="0" fontId="0" fillId="0" borderId="0" xfId="0" applyBorder="1"/>
    <xf numFmtId="1" fontId="1" fillId="0" borderId="12" xfId="1" applyNumberFormat="1" applyFont="1" applyBorder="1"/>
    <xf numFmtId="3" fontId="1" fillId="3" borderId="13" xfId="0" applyNumberFormat="1" applyFont="1" applyFill="1" applyBorder="1"/>
    <xf numFmtId="1" fontId="1" fillId="0" borderId="28" xfId="0" applyNumberFormat="1" applyFont="1" applyBorder="1"/>
    <xf numFmtId="1" fontId="1" fillId="0" borderId="7" xfId="0" applyNumberFormat="1" applyFont="1" applyBorder="1"/>
    <xf numFmtId="164" fontId="1" fillId="0" borderId="37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1" fillId="0" borderId="31" xfId="1" applyNumberFormat="1" applyFont="1" applyFill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36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1" fillId="0" borderId="0" xfId="0" applyFont="1"/>
    <xf numFmtId="164" fontId="4" fillId="0" borderId="59" xfId="1" applyNumberFormat="1" applyFont="1" applyFill="1" applyBorder="1" applyAlignment="1">
      <alignment horizontal="right"/>
    </xf>
    <xf numFmtId="0" fontId="1" fillId="3" borderId="0" xfId="0" applyFont="1" applyFill="1"/>
    <xf numFmtId="164" fontId="1" fillId="0" borderId="0" xfId="0" applyNumberFormat="1" applyFont="1"/>
    <xf numFmtId="0" fontId="1" fillId="3" borderId="30" xfId="0" applyFont="1" applyFill="1" applyBorder="1" applyAlignment="1">
      <alignment horizontal="left"/>
    </xf>
    <xf numFmtId="3" fontId="1" fillId="3" borderId="17" xfId="0" applyNumberFormat="1" applyFont="1" applyFill="1" applyBorder="1"/>
    <xf numFmtId="3" fontId="1" fillId="3" borderId="49" xfId="0" applyNumberFormat="1" applyFont="1" applyFill="1" applyBorder="1"/>
    <xf numFmtId="164" fontId="1" fillId="3" borderId="6" xfId="1" applyNumberFormat="1" applyFont="1" applyFill="1" applyBorder="1"/>
    <xf numFmtId="164" fontId="1" fillId="3" borderId="17" xfId="1" applyNumberFormat="1" applyFont="1" applyFill="1" applyBorder="1"/>
    <xf numFmtId="164" fontId="1" fillId="3" borderId="24" xfId="1" applyNumberFormat="1" applyFont="1" applyFill="1" applyBorder="1"/>
    <xf numFmtId="0" fontId="1" fillId="0" borderId="65" xfId="0" applyFont="1" applyBorder="1"/>
    <xf numFmtId="0" fontId="1" fillId="0" borderId="67" xfId="0" applyFont="1" applyBorder="1"/>
    <xf numFmtId="3" fontId="1" fillId="0" borderId="68" xfId="0" applyNumberFormat="1" applyFont="1" applyBorder="1"/>
    <xf numFmtId="164" fontId="1" fillId="0" borderId="42" xfId="1" applyNumberFormat="1" applyFont="1" applyBorder="1"/>
    <xf numFmtId="164" fontId="1" fillId="0" borderId="66" xfId="1" applyNumberFormat="1" applyFont="1" applyBorder="1"/>
    <xf numFmtId="0" fontId="12" fillId="0" borderId="0" xfId="0" applyFont="1"/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Fill="1" applyBorder="1"/>
    <xf numFmtId="3" fontId="0" fillId="0" borderId="17" xfId="0" applyNumberFormat="1" applyFont="1" applyBorder="1"/>
    <xf numFmtId="165" fontId="0" fillId="0" borderId="0" xfId="0" applyNumberFormat="1"/>
    <xf numFmtId="164" fontId="1" fillId="0" borderId="17" xfId="1" applyNumberFormat="1" applyFont="1" applyBorder="1" applyAlignment="1">
      <alignment horizontal="right"/>
    </xf>
    <xf numFmtId="164" fontId="2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0" fontId="8" fillId="2" borderId="39" xfId="0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right"/>
    </xf>
    <xf numFmtId="3" fontId="2" fillId="0" borderId="71" xfId="0" applyNumberFormat="1" applyFont="1" applyBorder="1"/>
    <xf numFmtId="3" fontId="2" fillId="0" borderId="54" xfId="0" applyNumberFormat="1" applyFont="1" applyBorder="1"/>
    <xf numFmtId="3" fontId="2" fillId="0" borderId="30" xfId="0" applyNumberFormat="1" applyFont="1" applyBorder="1"/>
    <xf numFmtId="164" fontId="2" fillId="0" borderId="25" xfId="1" applyNumberFormat="1" applyFont="1" applyFill="1" applyBorder="1" applyAlignment="1">
      <alignment horizontal="right"/>
    </xf>
    <xf numFmtId="164" fontId="2" fillId="0" borderId="18" xfId="1" applyNumberFormat="1" applyFont="1" applyBorder="1" applyAlignment="1">
      <alignment horizontal="right"/>
    </xf>
    <xf numFmtId="164" fontId="1" fillId="0" borderId="18" xfId="1" applyNumberFormat="1" applyFont="1" applyBorder="1" applyAlignment="1">
      <alignment horizontal="right"/>
    </xf>
    <xf numFmtId="164" fontId="2" fillId="0" borderId="52" xfId="1" applyNumberFormat="1" applyFont="1" applyBorder="1" applyAlignment="1">
      <alignment horizontal="right"/>
    </xf>
    <xf numFmtId="164" fontId="1" fillId="3" borderId="49" xfId="1" applyNumberFormat="1" applyFont="1" applyFill="1" applyBorder="1"/>
    <xf numFmtId="164" fontId="4" fillId="0" borderId="72" xfId="1" applyNumberFormat="1" applyFont="1" applyFill="1" applyBorder="1" applyAlignment="1">
      <alignment horizontal="right"/>
    </xf>
    <xf numFmtId="9" fontId="5" fillId="0" borderId="24" xfId="1" applyFont="1" applyFill="1" applyBorder="1" applyAlignment="1">
      <alignment horizontal="right"/>
    </xf>
    <xf numFmtId="9" fontId="5" fillId="0" borderId="4" xfId="1" applyFont="1" applyFill="1" applyBorder="1" applyAlignment="1">
      <alignment horizontal="right"/>
    </xf>
    <xf numFmtId="9" fontId="4" fillId="0" borderId="4" xfId="1" applyFont="1" applyFill="1" applyBorder="1" applyAlignment="1">
      <alignment horizontal="right"/>
    </xf>
    <xf numFmtId="164" fontId="2" fillId="0" borderId="49" xfId="1" applyNumberFormat="1" applyFont="1" applyFill="1" applyBorder="1" applyAlignment="1">
      <alignment horizontal="right"/>
    </xf>
    <xf numFmtId="0" fontId="1" fillId="0" borderId="70" xfId="0" applyFont="1" applyBorder="1"/>
    <xf numFmtId="164" fontId="1" fillId="0" borderId="4" xfId="1" applyNumberFormat="1" applyFont="1" applyBorder="1"/>
    <xf numFmtId="164" fontId="1" fillId="0" borderId="69" xfId="1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3" fontId="8" fillId="2" borderId="39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30" xfId="0" applyFont="1" applyBorder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workbookViewId="0">
      <selection activeCell="Q12" sqref="Q12"/>
    </sheetView>
  </sheetViews>
  <sheetFormatPr defaultRowHeight="14.4" x14ac:dyDescent="0.3"/>
  <cols>
    <col min="1" max="1" width="1.77734375" customWidth="1"/>
  </cols>
  <sheetData>
    <row r="2" spans="2:9" x14ac:dyDescent="0.3">
      <c r="B2" s="3" t="s">
        <v>380</v>
      </c>
    </row>
    <row r="4" spans="2:9" x14ac:dyDescent="0.3">
      <c r="B4" s="4" t="s">
        <v>3</v>
      </c>
    </row>
    <row r="6" spans="2:9" x14ac:dyDescent="0.3">
      <c r="B6" s="5" t="s">
        <v>382</v>
      </c>
      <c r="C6" s="6"/>
      <c r="D6" s="6"/>
      <c r="E6" s="6"/>
      <c r="F6" s="2"/>
      <c r="G6" s="2"/>
      <c r="H6" s="2"/>
      <c r="I6" s="2"/>
    </row>
    <row r="7" spans="2:9" x14ac:dyDescent="0.3">
      <c r="B7" s="5"/>
      <c r="C7" s="6"/>
      <c r="D7" s="6"/>
      <c r="E7" s="6"/>
      <c r="F7" s="2"/>
      <c r="G7" s="2"/>
      <c r="H7" s="2"/>
      <c r="I7" s="2"/>
    </row>
    <row r="8" spans="2:9" x14ac:dyDescent="0.3">
      <c r="B8" s="2" t="s">
        <v>392</v>
      </c>
      <c r="C8" s="2"/>
      <c r="D8" s="2"/>
      <c r="E8" s="2"/>
      <c r="F8" s="2"/>
      <c r="G8" s="2"/>
      <c r="H8" s="2"/>
      <c r="I8" s="2"/>
    </row>
    <row r="9" spans="2:9" x14ac:dyDescent="0.3">
      <c r="B9" s="2" t="s">
        <v>393</v>
      </c>
      <c r="C9" s="2"/>
      <c r="D9" s="2"/>
      <c r="E9" s="2"/>
      <c r="F9" s="2"/>
      <c r="G9" s="2"/>
      <c r="H9" s="2"/>
      <c r="I9" s="2"/>
    </row>
    <row r="10" spans="2:9" x14ac:dyDescent="0.3">
      <c r="B10" s="2" t="s">
        <v>394</v>
      </c>
      <c r="C10" s="2"/>
      <c r="D10" s="2"/>
      <c r="E10" s="2"/>
      <c r="F10" s="2"/>
      <c r="G10" s="2"/>
      <c r="H10" s="2"/>
      <c r="I10" s="2"/>
    </row>
    <row r="11" spans="2:9" x14ac:dyDescent="0.3">
      <c r="B11" s="228" t="s">
        <v>395</v>
      </c>
      <c r="C11" s="228"/>
      <c r="D11" s="228"/>
      <c r="E11" s="228"/>
      <c r="F11" s="228"/>
      <c r="G11" s="228"/>
      <c r="H11" s="2"/>
      <c r="I11" s="2"/>
    </row>
    <row r="12" spans="2:9" x14ac:dyDescent="0.3">
      <c r="B12" s="228"/>
      <c r="C12" s="228"/>
      <c r="D12" s="228"/>
      <c r="E12" s="228"/>
      <c r="F12" s="228"/>
      <c r="G12" s="228"/>
      <c r="H12" s="2"/>
      <c r="I12" s="2"/>
    </row>
    <row r="13" spans="2:9" x14ac:dyDescent="0.3">
      <c r="B13" s="2" t="s">
        <v>396</v>
      </c>
      <c r="C13" s="2"/>
      <c r="D13" s="2"/>
      <c r="E13" s="2"/>
      <c r="F13" s="2"/>
      <c r="G13" s="2"/>
      <c r="H13" s="2"/>
      <c r="I13" s="2"/>
    </row>
    <row r="14" spans="2:9" x14ac:dyDescent="0.3">
      <c r="B14" s="2"/>
      <c r="C14" s="2"/>
      <c r="D14" s="2"/>
      <c r="E14" s="2"/>
      <c r="F14" s="2"/>
      <c r="G14" s="2"/>
      <c r="H14" s="2"/>
      <c r="I14" s="2"/>
    </row>
    <row r="15" spans="2:9" x14ac:dyDescent="0.3">
      <c r="B15" s="5" t="s">
        <v>397</v>
      </c>
      <c r="C15" s="2"/>
      <c r="D15" s="2"/>
      <c r="E15" s="2"/>
      <c r="F15" s="2"/>
      <c r="G15" s="2"/>
      <c r="H15" s="2"/>
      <c r="I15" s="2"/>
    </row>
    <row r="16" spans="2:9" x14ac:dyDescent="0.3">
      <c r="B16" s="2" t="s">
        <v>398</v>
      </c>
      <c r="C16" s="6"/>
      <c r="D16" s="6"/>
      <c r="E16" s="2"/>
      <c r="F16" s="2"/>
      <c r="G16" s="2"/>
      <c r="H16" s="2"/>
      <c r="I16" s="2"/>
    </row>
    <row r="17" spans="1:11" x14ac:dyDescent="0.3">
      <c r="B17" s="2" t="s">
        <v>399</v>
      </c>
      <c r="C17" s="2"/>
      <c r="D17" s="2"/>
      <c r="E17" s="2"/>
      <c r="F17" s="2"/>
      <c r="G17" s="2"/>
      <c r="H17" s="2"/>
      <c r="I17" s="2"/>
    </row>
    <row r="18" spans="1:11" x14ac:dyDescent="0.3">
      <c r="B18" s="5" t="s">
        <v>411</v>
      </c>
      <c r="C18" s="2"/>
      <c r="D18" s="2"/>
      <c r="E18" s="2"/>
      <c r="F18" s="2"/>
      <c r="G18" s="2"/>
      <c r="H18" s="2"/>
      <c r="I18" s="2"/>
    </row>
    <row r="19" spans="1:11" x14ac:dyDescent="0.3">
      <c r="C19" s="2"/>
      <c r="D19" s="2"/>
      <c r="E19" s="2"/>
      <c r="F19" s="2"/>
      <c r="G19" s="2"/>
      <c r="H19" s="2"/>
      <c r="I19" s="2"/>
    </row>
    <row r="20" spans="1:11" x14ac:dyDescent="0.3">
      <c r="B20" s="5" t="s">
        <v>410</v>
      </c>
      <c r="C20" s="2"/>
      <c r="D20" s="2"/>
      <c r="E20" s="2"/>
      <c r="F20" s="2"/>
      <c r="G20" s="2"/>
      <c r="H20" s="2"/>
      <c r="I20" s="2"/>
    </row>
    <row r="22" spans="1:11" x14ac:dyDescent="0.3">
      <c r="B22" s="5" t="s">
        <v>423</v>
      </c>
      <c r="C22" s="2"/>
      <c r="D22" s="2"/>
      <c r="E22" s="2"/>
      <c r="F22" s="2"/>
      <c r="G22" s="2"/>
      <c r="H22" s="2"/>
      <c r="I22" s="2"/>
    </row>
    <row r="23" spans="1:11" x14ac:dyDescent="0.3">
      <c r="B23" s="5"/>
      <c r="C23" s="2"/>
      <c r="D23" s="2"/>
      <c r="E23" s="2"/>
      <c r="F23" s="2"/>
      <c r="G23" s="2"/>
      <c r="H23" s="2"/>
      <c r="I23" s="2"/>
    </row>
    <row r="24" spans="1:11" x14ac:dyDescent="0.3">
      <c r="A24" t="s">
        <v>4</v>
      </c>
      <c r="B24" s="5" t="s">
        <v>425</v>
      </c>
      <c r="C24" s="2"/>
      <c r="D24" s="2"/>
      <c r="E24" s="2"/>
      <c r="F24" s="2"/>
      <c r="G24" s="2"/>
      <c r="H24" s="2"/>
      <c r="I24" s="2"/>
      <c r="J24" s="226"/>
      <c r="K24" s="226"/>
    </row>
    <row r="25" spans="1:11" x14ac:dyDescent="0.3">
      <c r="B25" s="5"/>
      <c r="C25" s="2"/>
      <c r="D25" s="2"/>
      <c r="E25" s="2"/>
      <c r="F25" s="2"/>
      <c r="G25" s="2"/>
      <c r="H25" s="2"/>
      <c r="I25" s="2"/>
      <c r="J25" s="226"/>
      <c r="K25" s="226"/>
    </row>
    <row r="26" spans="1:11" x14ac:dyDescent="0.3">
      <c r="B26" s="2" t="s">
        <v>431</v>
      </c>
      <c r="C26" s="6"/>
      <c r="D26" s="6"/>
      <c r="E26" s="2"/>
      <c r="F26" s="2"/>
      <c r="G26" s="2"/>
      <c r="H26" s="2"/>
      <c r="I26" s="2"/>
      <c r="J26" s="226"/>
      <c r="K26" s="226"/>
    </row>
    <row r="27" spans="1:11" x14ac:dyDescent="0.3">
      <c r="B27" s="2"/>
      <c r="C27" s="6"/>
      <c r="D27" s="6"/>
      <c r="E27" s="2"/>
      <c r="F27" s="2"/>
      <c r="G27" s="2"/>
      <c r="H27" s="2"/>
      <c r="I27" s="2"/>
      <c r="J27" s="226"/>
      <c r="K27" s="226"/>
    </row>
    <row r="28" spans="1:11" x14ac:dyDescent="0.3">
      <c r="B28" s="2" t="s">
        <v>420</v>
      </c>
      <c r="C28" s="2"/>
      <c r="D28" s="2"/>
      <c r="E28" s="2"/>
      <c r="F28" s="2"/>
      <c r="G28" s="2"/>
      <c r="H28" s="2"/>
      <c r="I28" s="2"/>
      <c r="J28" s="226"/>
      <c r="K28" s="226"/>
    </row>
    <row r="29" spans="1:11" x14ac:dyDescent="0.3">
      <c r="B29" s="2"/>
      <c r="C29" s="2"/>
      <c r="D29" s="2"/>
      <c r="E29" s="2"/>
      <c r="F29" s="2"/>
      <c r="G29" s="2"/>
      <c r="H29" s="2"/>
      <c r="I29" s="2"/>
      <c r="J29" s="226"/>
      <c r="K29" s="226"/>
    </row>
    <row r="30" spans="1:11" x14ac:dyDescent="0.3">
      <c r="B30" s="5" t="s">
        <v>419</v>
      </c>
      <c r="C30" s="2"/>
      <c r="D30" s="2"/>
      <c r="E30" s="2"/>
      <c r="F30" s="2"/>
      <c r="G30" s="5"/>
      <c r="H30" s="2"/>
      <c r="I30" s="2"/>
      <c r="J30" s="226"/>
      <c r="K30" s="226"/>
    </row>
    <row r="31" spans="1:11" x14ac:dyDescent="0.3">
      <c r="B31" s="5"/>
      <c r="C31" s="2"/>
      <c r="D31" s="2"/>
      <c r="E31" s="2"/>
      <c r="F31" s="2"/>
      <c r="G31" s="5"/>
      <c r="H31" s="2"/>
      <c r="I31" s="2"/>
      <c r="J31" s="226"/>
      <c r="K31" s="226"/>
    </row>
    <row r="32" spans="1:11" x14ac:dyDescent="0.3">
      <c r="B32" s="5" t="s">
        <v>418</v>
      </c>
      <c r="C32" s="2"/>
      <c r="D32" s="2"/>
      <c r="E32" s="2"/>
      <c r="F32" s="5"/>
      <c r="G32" s="2"/>
      <c r="H32" s="2"/>
      <c r="I32" s="2"/>
      <c r="J32" s="226"/>
      <c r="K32" s="226"/>
    </row>
    <row r="33" spans="2:11" x14ac:dyDescent="0.3">
      <c r="B33" s="5"/>
      <c r="C33" s="2"/>
      <c r="D33" s="2"/>
      <c r="E33" s="2"/>
      <c r="F33" s="5"/>
      <c r="G33" s="2"/>
      <c r="H33" s="2"/>
      <c r="I33" s="2"/>
      <c r="J33" s="226"/>
      <c r="K33" s="226"/>
    </row>
    <row r="34" spans="2:11" x14ac:dyDescent="0.3">
      <c r="B34" s="5" t="s">
        <v>426</v>
      </c>
      <c r="C34" s="1"/>
      <c r="D34" s="1"/>
      <c r="E34" s="1"/>
      <c r="F34" s="1"/>
      <c r="G34" s="2"/>
      <c r="H34" s="2"/>
      <c r="I34" s="2"/>
    </row>
    <row r="35" spans="2:11" x14ac:dyDescent="0.3">
      <c r="B35" s="5"/>
      <c r="C35" s="1"/>
      <c r="D35" s="1"/>
      <c r="E35" s="1"/>
      <c r="F35" s="1"/>
      <c r="G35" s="2"/>
      <c r="H35" s="2"/>
      <c r="I35" s="2"/>
    </row>
    <row r="36" spans="2:11" x14ac:dyDescent="0.3">
      <c r="B36" s="2" t="s">
        <v>427</v>
      </c>
      <c r="C36" s="6"/>
      <c r="D36" s="6"/>
      <c r="E36" s="1"/>
      <c r="F36" s="1"/>
      <c r="G36" s="2"/>
      <c r="H36" s="2"/>
      <c r="I36" s="2"/>
    </row>
    <row r="37" spans="2:11" x14ac:dyDescent="0.3">
      <c r="B37" s="5"/>
      <c r="C37" s="1"/>
      <c r="D37" s="1"/>
      <c r="E37" s="1"/>
      <c r="F37" s="1"/>
      <c r="G37" s="2"/>
      <c r="H37" s="2"/>
      <c r="I37" s="2"/>
    </row>
    <row r="38" spans="2:11" x14ac:dyDescent="0.3">
      <c r="B38" t="s">
        <v>428</v>
      </c>
      <c r="E38" s="6"/>
      <c r="F38" s="2"/>
      <c r="G38" s="5"/>
      <c r="H38" s="2"/>
      <c r="I38" s="2"/>
    </row>
    <row r="39" spans="2:11" x14ac:dyDescent="0.3">
      <c r="B39" s="2"/>
      <c r="C39" s="6"/>
      <c r="D39" s="6"/>
      <c r="E39" s="6"/>
      <c r="F39" s="2"/>
      <c r="G39" s="5"/>
      <c r="H39" s="2"/>
      <c r="I39" s="2"/>
    </row>
    <row r="40" spans="2:11" x14ac:dyDescent="0.3">
      <c r="B40" s="5" t="s">
        <v>429</v>
      </c>
      <c r="C40" s="7"/>
      <c r="D40" s="7"/>
      <c r="E40" s="7"/>
      <c r="F40" s="7"/>
      <c r="G40" s="7"/>
      <c r="H40" s="7"/>
      <c r="I40" s="7"/>
    </row>
    <row r="41" spans="2:11" x14ac:dyDescent="0.3">
      <c r="B41" s="5"/>
      <c r="C41" s="7"/>
      <c r="D41" s="7"/>
      <c r="E41" s="7"/>
      <c r="F41" s="7"/>
      <c r="G41" s="7"/>
      <c r="H41" s="7"/>
      <c r="I41" s="7"/>
    </row>
    <row r="42" spans="2:11" x14ac:dyDescent="0.3">
      <c r="B42" s="5" t="s">
        <v>430</v>
      </c>
      <c r="C42" s="7"/>
      <c r="D42" s="7"/>
      <c r="E42" s="7"/>
      <c r="F42" s="7"/>
      <c r="G42" s="7"/>
      <c r="H42" s="7"/>
      <c r="I42" s="7"/>
    </row>
    <row r="43" spans="2:11" x14ac:dyDescent="0.3">
      <c r="B43" s="2"/>
      <c r="C43" s="2"/>
      <c r="D43" s="2"/>
      <c r="E43" s="2"/>
      <c r="F43" s="2"/>
      <c r="G43" s="2"/>
      <c r="H43" s="2"/>
      <c r="I43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workbookViewId="0">
      <selection activeCell="E22" sqref="E22"/>
    </sheetView>
  </sheetViews>
  <sheetFormatPr defaultRowHeight="14.4" x14ac:dyDescent="0.3"/>
  <cols>
    <col min="1" max="1" width="1.77734375" style="2" customWidth="1"/>
    <col min="2" max="10" width="20.77734375" style="2" customWidth="1"/>
    <col min="11" max="16384" width="8.88671875" style="2"/>
  </cols>
  <sheetData>
    <row r="2" spans="2:10" x14ac:dyDescent="0.3">
      <c r="B2" s="4" t="s">
        <v>375</v>
      </c>
      <c r="C2" s="72"/>
      <c r="D2" s="135"/>
      <c r="E2" s="135"/>
      <c r="F2" s="135"/>
      <c r="G2" s="135"/>
      <c r="H2" s="135"/>
      <c r="I2" s="135"/>
    </row>
    <row r="3" spans="2:10" x14ac:dyDescent="0.3">
      <c r="B3" s="4"/>
      <c r="C3" s="72"/>
      <c r="D3" s="135"/>
      <c r="E3" s="135"/>
      <c r="F3" s="135"/>
      <c r="G3" s="135"/>
      <c r="H3" s="135"/>
      <c r="I3" s="135"/>
    </row>
    <row r="4" spans="2:10" x14ac:dyDescent="0.3">
      <c r="B4" s="136" t="s">
        <v>60</v>
      </c>
      <c r="C4" s="12" t="s">
        <v>5</v>
      </c>
      <c r="D4" s="122" t="s">
        <v>30</v>
      </c>
      <c r="E4" s="123" t="s">
        <v>37</v>
      </c>
      <c r="F4" s="123" t="s">
        <v>32</v>
      </c>
      <c r="G4" s="123" t="s">
        <v>33</v>
      </c>
      <c r="H4" s="123" t="s">
        <v>38</v>
      </c>
      <c r="I4" s="123" t="s">
        <v>35</v>
      </c>
      <c r="J4" s="123" t="s">
        <v>36</v>
      </c>
    </row>
    <row r="5" spans="2:10" x14ac:dyDescent="0.3">
      <c r="B5" s="278" t="s">
        <v>378</v>
      </c>
      <c r="C5" s="21">
        <v>2019</v>
      </c>
      <c r="D5" s="38">
        <v>23558.083843</v>
      </c>
      <c r="E5" s="44">
        <v>16106.294277999999</v>
      </c>
      <c r="F5" s="37">
        <v>7219.939171</v>
      </c>
      <c r="G5" s="45">
        <v>8211.2518770000006</v>
      </c>
      <c r="H5" s="45">
        <v>7243.3304770000004</v>
      </c>
      <c r="I5" s="14">
        <f t="shared" ref="I5:I16" si="0">SUM(D5:H5)</f>
        <v>62338.899646000005</v>
      </c>
      <c r="J5" s="102">
        <f>+I5/I17</f>
        <v>0.79133778517340936</v>
      </c>
    </row>
    <row r="6" spans="2:10" x14ac:dyDescent="0.3">
      <c r="B6" s="278"/>
      <c r="C6" s="22">
        <v>2018</v>
      </c>
      <c r="D6" s="38">
        <v>21533.668507999999</v>
      </c>
      <c r="E6" s="39">
        <v>15242.014104</v>
      </c>
      <c r="F6" s="37">
        <v>8326.051109</v>
      </c>
      <c r="G6" s="14">
        <v>6637.9401319999997</v>
      </c>
      <c r="H6" s="14">
        <v>7190.762745</v>
      </c>
      <c r="I6" s="14">
        <f t="shared" si="0"/>
        <v>58930.436598</v>
      </c>
      <c r="J6" s="102">
        <f>+I6/I18</f>
        <v>0.77350878596195716</v>
      </c>
    </row>
    <row r="7" spans="2:10" x14ac:dyDescent="0.3">
      <c r="B7" s="278"/>
      <c r="C7" s="22">
        <v>2017</v>
      </c>
      <c r="D7" s="38">
        <v>21390.244272</v>
      </c>
      <c r="E7" s="39">
        <v>14597.399437</v>
      </c>
      <c r="F7" s="37">
        <v>11708.583936999999</v>
      </c>
      <c r="G7" s="14">
        <v>4866.0793540000004</v>
      </c>
      <c r="H7" s="14">
        <v>6875.5361919999996</v>
      </c>
      <c r="I7" s="14">
        <f t="shared" si="0"/>
        <v>59437.843192</v>
      </c>
      <c r="J7" s="102">
        <f>+I7/I19</f>
        <v>0.77024262861473869</v>
      </c>
    </row>
    <row r="8" spans="2:10" ht="15" thickBot="1" x14ac:dyDescent="0.35">
      <c r="B8" s="279"/>
      <c r="C8" s="27">
        <v>2016</v>
      </c>
      <c r="D8" s="30">
        <v>19466.869212000001</v>
      </c>
      <c r="E8" s="31">
        <v>15006.099252</v>
      </c>
      <c r="F8" s="32">
        <v>7606.596896</v>
      </c>
      <c r="G8" s="33">
        <v>2856.5412679999999</v>
      </c>
      <c r="H8" s="33">
        <v>6630.8731049999997</v>
      </c>
      <c r="I8" s="33">
        <f t="shared" si="0"/>
        <v>51566.979733000007</v>
      </c>
      <c r="J8" s="125">
        <f>+I8/I17</f>
        <v>0.65459768718604106</v>
      </c>
    </row>
    <row r="9" spans="2:10" x14ac:dyDescent="0.3">
      <c r="B9" s="277" t="s">
        <v>61</v>
      </c>
      <c r="C9" s="22">
        <v>2019</v>
      </c>
      <c r="D9" s="40">
        <v>195.14360300000001</v>
      </c>
      <c r="E9" s="41">
        <v>136.08360999999999</v>
      </c>
      <c r="F9" s="14">
        <v>124.41268599999999</v>
      </c>
      <c r="G9" s="14">
        <v>136.33188000000001</v>
      </c>
      <c r="H9" s="14">
        <v>101.374489</v>
      </c>
      <c r="I9" s="14">
        <f t="shared" si="0"/>
        <v>693.34626800000001</v>
      </c>
      <c r="J9" s="102">
        <f>+I9/I17</f>
        <v>8.8014242021125372E-3</v>
      </c>
    </row>
    <row r="10" spans="2:10" x14ac:dyDescent="0.3">
      <c r="B10" s="278"/>
      <c r="C10" s="22">
        <v>2018</v>
      </c>
      <c r="D10" s="40">
        <v>307.270713</v>
      </c>
      <c r="E10" s="41">
        <v>120.276132</v>
      </c>
      <c r="F10" s="37">
        <v>161.91566700000001</v>
      </c>
      <c r="G10" s="14">
        <v>1503.448543</v>
      </c>
      <c r="H10" s="14">
        <v>108.400233</v>
      </c>
      <c r="I10" s="14">
        <f t="shared" si="0"/>
        <v>2201.3112879999999</v>
      </c>
      <c r="J10" s="102">
        <f>+I10/I18</f>
        <v>2.8893959050746626E-2</v>
      </c>
    </row>
    <row r="11" spans="2:10" x14ac:dyDescent="0.3">
      <c r="B11" s="278"/>
      <c r="C11" s="22">
        <v>2017</v>
      </c>
      <c r="D11" s="40">
        <v>355.22598900000003</v>
      </c>
      <c r="E11" s="41">
        <v>115.561567</v>
      </c>
      <c r="F11" s="37">
        <v>295.30875099999997</v>
      </c>
      <c r="G11" s="14">
        <v>1486.7985349999999</v>
      </c>
      <c r="H11" s="14">
        <v>149.21865099999999</v>
      </c>
      <c r="I11" s="14">
        <f t="shared" si="0"/>
        <v>2402.1134929999998</v>
      </c>
      <c r="J11" s="102">
        <f>+I11/I19</f>
        <v>3.1128488379071593E-2</v>
      </c>
    </row>
    <row r="12" spans="2:10" ht="15" thickBot="1" x14ac:dyDescent="0.35">
      <c r="B12" s="279"/>
      <c r="C12" s="27">
        <v>2016</v>
      </c>
      <c r="D12" s="30">
        <v>382.89102500000001</v>
      </c>
      <c r="E12" s="31">
        <v>148.21427499999999</v>
      </c>
      <c r="F12" s="31">
        <v>144.577538</v>
      </c>
      <c r="G12" s="36">
        <v>1029.8065959999999</v>
      </c>
      <c r="H12" s="36">
        <v>159.21722199999999</v>
      </c>
      <c r="I12" s="31">
        <f t="shared" si="0"/>
        <v>1864.7066559999998</v>
      </c>
      <c r="J12" s="125">
        <f>+I12/I20</f>
        <v>2.8103876245415424E-2</v>
      </c>
    </row>
    <row r="13" spans="2:10" x14ac:dyDescent="0.3">
      <c r="B13" s="277" t="s">
        <v>379</v>
      </c>
      <c r="C13" s="23">
        <v>2019</v>
      </c>
      <c r="D13" s="39">
        <v>8980.6430779999992</v>
      </c>
      <c r="E13" s="39">
        <v>2245.1496569999999</v>
      </c>
      <c r="F13" s="39">
        <v>2769.836393</v>
      </c>
      <c r="G13" s="39">
        <v>816.46544100000006</v>
      </c>
      <c r="H13" s="39">
        <v>932.25885800000003</v>
      </c>
      <c r="I13" s="39">
        <f t="shared" si="0"/>
        <v>15744.353426999998</v>
      </c>
      <c r="J13" s="101">
        <f>+I13/I17</f>
        <v>0.19986079062447806</v>
      </c>
    </row>
    <row r="14" spans="2:10" x14ac:dyDescent="0.3">
      <c r="B14" s="278"/>
      <c r="C14" s="23">
        <v>2018</v>
      </c>
      <c r="D14" s="39">
        <v>8752.8593039999996</v>
      </c>
      <c r="E14" s="39">
        <v>2066.6761809999998</v>
      </c>
      <c r="F14" s="39">
        <v>2381.7033799999999</v>
      </c>
      <c r="G14" s="39">
        <v>927.34962399999995</v>
      </c>
      <c r="H14" s="39">
        <v>925.52947099999994</v>
      </c>
      <c r="I14" s="39">
        <f t="shared" si="0"/>
        <v>15054.11796</v>
      </c>
      <c r="J14" s="101">
        <f>+I14/I18</f>
        <v>0.19759725498729616</v>
      </c>
    </row>
    <row r="15" spans="2:10" x14ac:dyDescent="0.3">
      <c r="B15" s="278"/>
      <c r="C15" s="23">
        <v>2017</v>
      </c>
      <c r="D15" s="39">
        <v>8014.2199289999999</v>
      </c>
      <c r="E15" s="39">
        <v>2381.2274149999998</v>
      </c>
      <c r="F15" s="39">
        <v>2530.0626910000001</v>
      </c>
      <c r="G15" s="39">
        <v>1190.781479</v>
      </c>
      <c r="H15" s="39">
        <v>1211.4402459999999</v>
      </c>
      <c r="I15" s="39">
        <f t="shared" si="0"/>
        <v>15327.731759999999</v>
      </c>
      <c r="J15" s="102">
        <f>+I15/I19</f>
        <v>0.19862888300618964</v>
      </c>
    </row>
    <row r="16" spans="2:10" ht="15" thickBot="1" x14ac:dyDescent="0.35">
      <c r="B16" s="279"/>
      <c r="C16" s="28">
        <v>2016</v>
      </c>
      <c r="D16" s="30">
        <v>7046.6743319999996</v>
      </c>
      <c r="E16" s="31">
        <v>1495.600891</v>
      </c>
      <c r="F16" s="36">
        <v>1640.5738200000001</v>
      </c>
      <c r="G16" s="36">
        <v>1905.093613</v>
      </c>
      <c r="H16" s="36">
        <v>830.88572799999997</v>
      </c>
      <c r="I16" s="31">
        <f t="shared" si="0"/>
        <v>12918.828383999999</v>
      </c>
      <c r="J16" s="125">
        <f>+I16/I20</f>
        <v>0.19470577475093009</v>
      </c>
    </row>
    <row r="17" spans="2:10" x14ac:dyDescent="0.3">
      <c r="B17" s="280" t="s">
        <v>35</v>
      </c>
      <c r="C17" s="23">
        <v>2019</v>
      </c>
      <c r="D17" s="39">
        <f t="shared" ref="D17:I19" si="1">+D13+D9+D5</f>
        <v>32733.870523999998</v>
      </c>
      <c r="E17" s="39">
        <f t="shared" si="1"/>
        <v>18487.527545000001</v>
      </c>
      <c r="F17" s="39">
        <f t="shared" si="1"/>
        <v>10114.188249999999</v>
      </c>
      <c r="G17" s="39">
        <f t="shared" si="1"/>
        <v>9164.0491980000006</v>
      </c>
      <c r="H17" s="39">
        <f t="shared" si="1"/>
        <v>8276.9638240000004</v>
      </c>
      <c r="I17" s="39">
        <f t="shared" si="1"/>
        <v>78776.599341000008</v>
      </c>
      <c r="J17" s="219" t="s">
        <v>337</v>
      </c>
    </row>
    <row r="18" spans="2:10" x14ac:dyDescent="0.3">
      <c r="B18" s="281"/>
      <c r="C18" s="23">
        <v>2018</v>
      </c>
      <c r="D18" s="39">
        <f t="shared" si="1"/>
        <v>30593.798524999998</v>
      </c>
      <c r="E18" s="39">
        <f t="shared" si="1"/>
        <v>17428.966417</v>
      </c>
      <c r="F18" s="39">
        <f t="shared" si="1"/>
        <v>10869.670156</v>
      </c>
      <c r="G18" s="39">
        <f t="shared" si="1"/>
        <v>9068.7382990000006</v>
      </c>
      <c r="H18" s="39">
        <f t="shared" si="1"/>
        <v>8224.6924490000001</v>
      </c>
      <c r="I18" s="39">
        <f t="shared" si="1"/>
        <v>76185.865846000001</v>
      </c>
      <c r="J18" s="219" t="s">
        <v>337</v>
      </c>
    </row>
    <row r="19" spans="2:10" x14ac:dyDescent="0.3">
      <c r="B19" s="281"/>
      <c r="C19" s="23">
        <v>2017</v>
      </c>
      <c r="D19" s="39">
        <f t="shared" si="1"/>
        <v>29759.690190000001</v>
      </c>
      <c r="E19" s="39">
        <f t="shared" si="1"/>
        <v>17094.188418999998</v>
      </c>
      <c r="F19" s="39">
        <f t="shared" si="1"/>
        <v>14533.955378999999</v>
      </c>
      <c r="G19" s="39">
        <f t="shared" si="1"/>
        <v>7543.6593680000005</v>
      </c>
      <c r="H19" s="39">
        <f t="shared" si="1"/>
        <v>8236.1950889999989</v>
      </c>
      <c r="I19" s="39">
        <f t="shared" si="1"/>
        <v>77167.688445000007</v>
      </c>
      <c r="J19" s="219" t="s">
        <v>337</v>
      </c>
    </row>
    <row r="20" spans="2:10" ht="15" thickBot="1" x14ac:dyDescent="0.35">
      <c r="B20" s="282"/>
      <c r="C20" s="28">
        <v>2016</v>
      </c>
      <c r="D20" s="31">
        <f>+D8+D12+D16</f>
        <v>26896.434569000001</v>
      </c>
      <c r="E20" s="31">
        <f>+E8+E12+E16</f>
        <v>16649.914418</v>
      </c>
      <c r="F20" s="31">
        <f>+F16+F12+F8</f>
        <v>9391.7482540000001</v>
      </c>
      <c r="G20" s="31">
        <f>+G16+G12+G8</f>
        <v>5791.4414770000003</v>
      </c>
      <c r="H20" s="31">
        <f>+H16+H12+H8</f>
        <v>7620.9760549999992</v>
      </c>
      <c r="I20" s="31">
        <f>+I16+I12+I8</f>
        <v>66350.514773000003</v>
      </c>
      <c r="J20" s="220" t="s">
        <v>337</v>
      </c>
    </row>
    <row r="21" spans="2:10" x14ac:dyDescent="0.3">
      <c r="B21" s="241" t="s">
        <v>385</v>
      </c>
    </row>
  </sheetData>
  <mergeCells count="4">
    <mergeCell ref="B5:B8"/>
    <mergeCell ref="B9:B12"/>
    <mergeCell ref="B13:B16"/>
    <mergeCell ref="B17:B20"/>
  </mergeCells>
  <pageMargins left="0.7" right="0.7" top="0.75" bottom="0.75" header="0.3" footer="0.3"/>
  <ignoredErrors>
    <ignoredError sqref="I5:I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showGridLines="0" workbookViewId="0"/>
  </sheetViews>
  <sheetFormatPr defaultRowHeight="14.4" x14ac:dyDescent="0.3"/>
  <cols>
    <col min="1" max="1" width="1.77734375" style="2" customWidth="1"/>
    <col min="2" max="2" width="45.44140625" style="2" customWidth="1"/>
    <col min="3" max="10" width="20.77734375" style="2" customWidth="1"/>
    <col min="11" max="16384" width="8.88671875" style="2"/>
  </cols>
  <sheetData>
    <row r="2" spans="2:11" x14ac:dyDescent="0.3">
      <c r="B2" s="4" t="s">
        <v>412</v>
      </c>
      <c r="C2" s="72"/>
      <c r="D2" s="135"/>
      <c r="E2" s="135"/>
      <c r="F2" s="135"/>
      <c r="G2" s="135"/>
      <c r="H2" s="135"/>
      <c r="I2" s="135"/>
    </row>
    <row r="3" spans="2:11" x14ac:dyDescent="0.3">
      <c r="B3" s="4"/>
      <c r="C3" s="72"/>
      <c r="D3" s="135"/>
      <c r="E3" s="135"/>
      <c r="F3" s="135"/>
      <c r="G3" s="135"/>
      <c r="H3" s="135"/>
      <c r="I3" s="135"/>
    </row>
    <row r="4" spans="2:11" x14ac:dyDescent="0.3">
      <c r="B4" s="19" t="s">
        <v>17</v>
      </c>
      <c r="C4" s="12" t="s">
        <v>5</v>
      </c>
      <c r="D4" s="122" t="s">
        <v>30</v>
      </c>
      <c r="E4" s="123" t="s">
        <v>37</v>
      </c>
      <c r="F4" s="123" t="s">
        <v>32</v>
      </c>
      <c r="G4" s="123" t="s">
        <v>33</v>
      </c>
      <c r="H4" s="123" t="s">
        <v>38</v>
      </c>
      <c r="I4" s="123" t="s">
        <v>35</v>
      </c>
      <c r="J4" s="123" t="s">
        <v>36</v>
      </c>
    </row>
    <row r="5" spans="2:11" x14ac:dyDescent="0.3">
      <c r="B5" s="278" t="s">
        <v>215</v>
      </c>
      <c r="C5" s="21">
        <v>2019</v>
      </c>
      <c r="D5" s="38">
        <v>2904.1323440000001</v>
      </c>
      <c r="E5" s="44">
        <v>406.13923499999999</v>
      </c>
      <c r="F5" s="37">
        <v>528.27588800000001</v>
      </c>
      <c r="G5" s="45">
        <v>0.33765000000000001</v>
      </c>
      <c r="H5" s="45">
        <v>192.93535499999999</v>
      </c>
      <c r="I5" s="14">
        <f t="shared" ref="I5:I25" si="0">SUM(D5:H5)</f>
        <v>4031.8204720000003</v>
      </c>
      <c r="J5" s="124">
        <f>+I5/I25</f>
        <v>5.118043309469951E-2</v>
      </c>
    </row>
    <row r="6" spans="2:11" x14ac:dyDescent="0.3">
      <c r="B6" s="278"/>
      <c r="C6" s="22">
        <v>2018</v>
      </c>
      <c r="D6" s="39">
        <v>2909.5184439999998</v>
      </c>
      <c r="E6" s="42">
        <v>335.331346</v>
      </c>
      <c r="F6" s="38">
        <v>543.96183599999995</v>
      </c>
      <c r="G6" s="43">
        <v>0.52487200000000001</v>
      </c>
      <c r="H6" s="43">
        <v>181.207235</v>
      </c>
      <c r="I6" s="14">
        <f t="shared" si="0"/>
        <v>3970.5437329999995</v>
      </c>
      <c r="J6" s="124">
        <f>+I6/I$26</f>
        <v>5.2116540107661792E-2</v>
      </c>
    </row>
    <row r="7" spans="2:11" x14ac:dyDescent="0.3">
      <c r="B7" s="278"/>
      <c r="C7" s="22">
        <v>2017</v>
      </c>
      <c r="D7" s="38">
        <v>2412.5422920000001</v>
      </c>
      <c r="E7" s="39">
        <v>281.56991299999999</v>
      </c>
      <c r="F7" s="37">
        <v>561.22131300000001</v>
      </c>
      <c r="G7" s="14">
        <v>0.31374000000000002</v>
      </c>
      <c r="H7" s="14">
        <v>179.588437</v>
      </c>
      <c r="I7" s="14">
        <f t="shared" si="0"/>
        <v>3435.2356949999999</v>
      </c>
      <c r="J7" s="124">
        <f>+I7/I$27</f>
        <v>4.4516503788349288E-2</v>
      </c>
    </row>
    <row r="8" spans="2:11" ht="15" thickBot="1" x14ac:dyDescent="0.35">
      <c r="B8" s="279"/>
      <c r="C8" s="27">
        <v>2016</v>
      </c>
      <c r="D8" s="30">
        <v>2442.9059419999999</v>
      </c>
      <c r="E8" s="31">
        <v>344.95671299999998</v>
      </c>
      <c r="F8" s="32">
        <v>478.37735600000002</v>
      </c>
      <c r="G8" s="33">
        <v>0.232567</v>
      </c>
      <c r="H8" s="33">
        <v>189.96715499999999</v>
      </c>
      <c r="I8" s="33">
        <f t="shared" si="0"/>
        <v>3456.4397329999997</v>
      </c>
      <c r="J8" s="124">
        <f>+I8/I$28</f>
        <v>5.2093638532048389E-2</v>
      </c>
    </row>
    <row r="9" spans="2:11" x14ac:dyDescent="0.3">
      <c r="B9" s="277" t="s">
        <v>213</v>
      </c>
      <c r="C9" s="22">
        <v>2019</v>
      </c>
      <c r="D9" s="40">
        <v>28183.112420000001</v>
      </c>
      <c r="E9" s="41">
        <v>17344.577024999999</v>
      </c>
      <c r="F9" s="14">
        <v>9183.9074860000001</v>
      </c>
      <c r="G9" s="14">
        <v>9163.6812900000004</v>
      </c>
      <c r="H9" s="14">
        <v>7674.3649830000004</v>
      </c>
      <c r="I9" s="14">
        <f t="shared" si="0"/>
        <v>71549.643203999993</v>
      </c>
      <c r="J9" s="152">
        <f>+I9/I25</f>
        <v>0.90826011534571693</v>
      </c>
    </row>
    <row r="10" spans="2:11" x14ac:dyDescent="0.3">
      <c r="B10" s="278"/>
      <c r="C10" s="22">
        <v>2018</v>
      </c>
      <c r="D10" s="40">
        <v>26030.571015000001</v>
      </c>
      <c r="E10" s="41">
        <v>16251.58416</v>
      </c>
      <c r="F10" s="37">
        <v>9527.0229390000004</v>
      </c>
      <c r="G10" s="14">
        <v>9067.0643340000006</v>
      </c>
      <c r="H10" s="14">
        <v>7577.7860870000004</v>
      </c>
      <c r="I10" s="14">
        <f t="shared" si="0"/>
        <v>68454.028535000005</v>
      </c>
      <c r="J10" s="124">
        <f>+I10/I26</f>
        <v>0.8985134942663916</v>
      </c>
    </row>
    <row r="11" spans="2:11" x14ac:dyDescent="0.3">
      <c r="B11" s="278"/>
      <c r="C11" s="22">
        <v>2017</v>
      </c>
      <c r="D11" s="40">
        <v>26391.059042000001</v>
      </c>
      <c r="E11" s="41">
        <v>15960.005158</v>
      </c>
      <c r="F11" s="37">
        <v>12591.951145999999</v>
      </c>
      <c r="G11" s="14">
        <v>7543.2357599999996</v>
      </c>
      <c r="H11" s="14">
        <v>7454.1056319999998</v>
      </c>
      <c r="I11" s="14">
        <f t="shared" si="0"/>
        <v>69940.356738000002</v>
      </c>
      <c r="J11" s="124">
        <f>+I11/I27</f>
        <v>0.90634251391175014</v>
      </c>
      <c r="K11" s="229"/>
    </row>
    <row r="12" spans="2:11" ht="15" thickBot="1" x14ac:dyDescent="0.35">
      <c r="B12" s="279"/>
      <c r="C12" s="27">
        <v>2016</v>
      </c>
      <c r="D12" s="34">
        <v>23295.764075999999</v>
      </c>
      <c r="E12" s="35">
        <v>15564.047043</v>
      </c>
      <c r="F12" s="32">
        <v>7801.2051970000002</v>
      </c>
      <c r="G12" s="33">
        <v>5791.0157579999996</v>
      </c>
      <c r="H12" s="33">
        <v>6917.8678970000001</v>
      </c>
      <c r="I12" s="33">
        <f t="shared" si="0"/>
        <v>59369.899971000006</v>
      </c>
      <c r="J12" s="153">
        <f>+I12/I28</f>
        <v>0.89479185164000219</v>
      </c>
    </row>
    <row r="13" spans="2:11" x14ac:dyDescent="0.3">
      <c r="B13" s="277" t="s">
        <v>19</v>
      </c>
      <c r="C13" s="23">
        <v>2019</v>
      </c>
      <c r="D13" s="39">
        <v>1467.3811639999999</v>
      </c>
      <c r="E13" s="39">
        <v>98.039625000000001</v>
      </c>
      <c r="F13" s="39">
        <v>123.31757</v>
      </c>
      <c r="G13" s="39">
        <v>0</v>
      </c>
      <c r="H13" s="39">
        <v>269.74750299999999</v>
      </c>
      <c r="I13" s="39">
        <f t="shared" si="0"/>
        <v>1958.4858619999998</v>
      </c>
      <c r="J13" s="124">
        <f>+I13/I25</f>
        <v>2.4861264365097918E-2</v>
      </c>
    </row>
    <row r="14" spans="2:11" x14ac:dyDescent="0.3">
      <c r="B14" s="278"/>
      <c r="C14" s="23">
        <v>2018</v>
      </c>
      <c r="D14" s="39">
        <v>1438.561776</v>
      </c>
      <c r="E14" s="39">
        <v>104.2325</v>
      </c>
      <c r="F14" s="39">
        <v>340.11224299999998</v>
      </c>
      <c r="G14" s="39">
        <v>0.148507</v>
      </c>
      <c r="H14" s="39">
        <v>291.69841500000001</v>
      </c>
      <c r="I14" s="39">
        <f t="shared" si="0"/>
        <v>2174.7534410000003</v>
      </c>
      <c r="J14" s="124">
        <f>+I14/I26</f>
        <v>2.8545366215250303E-2</v>
      </c>
    </row>
    <row r="15" spans="2:11" x14ac:dyDescent="0.3">
      <c r="B15" s="278"/>
      <c r="C15" s="23">
        <v>2017</v>
      </c>
      <c r="D15" s="39">
        <v>612.48789499999998</v>
      </c>
      <c r="E15" s="39">
        <v>453.701596</v>
      </c>
      <c r="F15" s="39">
        <v>1179.1978120000001</v>
      </c>
      <c r="G15" s="39">
        <v>1.5800999999999999E-2</v>
      </c>
      <c r="H15" s="39">
        <v>331.40639199999998</v>
      </c>
      <c r="I15" s="39">
        <f t="shared" si="0"/>
        <v>2576.8094960000003</v>
      </c>
      <c r="J15" s="124">
        <f>+I15/I27</f>
        <v>3.3392337491573033E-2</v>
      </c>
    </row>
    <row r="16" spans="2:11" ht="15" thickBot="1" x14ac:dyDescent="0.35">
      <c r="B16" s="279"/>
      <c r="C16" s="28">
        <v>2016</v>
      </c>
      <c r="D16" s="31">
        <v>717.44835399999999</v>
      </c>
      <c r="E16" s="31">
        <v>100.80354</v>
      </c>
      <c r="F16" s="31">
        <v>731.47985100000005</v>
      </c>
      <c r="G16" s="31">
        <v>0.121222</v>
      </c>
      <c r="H16" s="31">
        <v>241.46626599999999</v>
      </c>
      <c r="I16" s="31">
        <f t="shared" si="0"/>
        <v>1791.3192329999999</v>
      </c>
      <c r="J16" s="153">
        <f>+I16/I28</f>
        <v>2.6997819672213614E-2</v>
      </c>
    </row>
    <row r="17" spans="2:10" x14ac:dyDescent="0.3">
      <c r="B17" s="277" t="s">
        <v>214</v>
      </c>
      <c r="C17" s="23">
        <v>2019</v>
      </c>
      <c r="D17" s="42">
        <v>2.9026239999999999</v>
      </c>
      <c r="E17" s="71">
        <v>3.872198</v>
      </c>
      <c r="F17" s="39">
        <v>27.334886999999998</v>
      </c>
      <c r="G17" s="39">
        <v>0</v>
      </c>
      <c r="H17" s="39">
        <v>0.46030199999999999</v>
      </c>
      <c r="I17" s="39">
        <f t="shared" si="0"/>
        <v>34.570010999999994</v>
      </c>
      <c r="J17" s="124">
        <f>+I17/I25</f>
        <v>4.3883604127612695E-4</v>
      </c>
    </row>
    <row r="18" spans="2:10" x14ac:dyDescent="0.3">
      <c r="B18" s="278"/>
      <c r="C18" s="23">
        <v>2018</v>
      </c>
      <c r="D18" s="42">
        <v>8.0336069999999999</v>
      </c>
      <c r="E18" s="2">
        <v>0</v>
      </c>
      <c r="F18" s="39">
        <v>6.6917609999999996</v>
      </c>
      <c r="G18" s="22">
        <v>0</v>
      </c>
      <c r="H18" s="39">
        <v>3.4556999999999997E-2</v>
      </c>
      <c r="I18" s="39">
        <f t="shared" si="0"/>
        <v>14.759924999999999</v>
      </c>
      <c r="J18" s="124">
        <f>+I18/I26</f>
        <v>1.9373573872396885E-4</v>
      </c>
    </row>
    <row r="19" spans="2:10" x14ac:dyDescent="0.3">
      <c r="B19" s="278"/>
      <c r="C19" s="23">
        <v>2017</v>
      </c>
      <c r="D19" s="42">
        <v>3.3554469999999998</v>
      </c>
      <c r="E19" s="71">
        <v>108.500398</v>
      </c>
      <c r="F19" s="39">
        <v>9.8110789999999994</v>
      </c>
      <c r="G19" s="39">
        <v>9.4066999999999998E-2</v>
      </c>
      <c r="H19" s="39">
        <v>17.634509000000001</v>
      </c>
      <c r="I19" s="39">
        <f t="shared" si="0"/>
        <v>139.3955</v>
      </c>
      <c r="J19" s="124">
        <f>+I19/I27</f>
        <v>1.8063972474613109E-3</v>
      </c>
    </row>
    <row r="20" spans="2:10" ht="15" thickBot="1" x14ac:dyDescent="0.35">
      <c r="B20" s="279"/>
      <c r="C20" s="27">
        <v>2016</v>
      </c>
      <c r="D20" s="31">
        <v>32.585771999999999</v>
      </c>
      <c r="E20" s="31">
        <v>31.428106</v>
      </c>
      <c r="F20" s="31">
        <v>4.9365439999999996</v>
      </c>
      <c r="G20" s="31">
        <v>0</v>
      </c>
      <c r="H20" s="31">
        <v>9.0316519999999993</v>
      </c>
      <c r="I20" s="31">
        <f t="shared" si="0"/>
        <v>77.982073999999997</v>
      </c>
      <c r="J20" s="124">
        <f>+I20/I28</f>
        <v>1.1753047322510481E-3</v>
      </c>
    </row>
    <row r="21" spans="2:10" x14ac:dyDescent="0.3">
      <c r="B21" s="277" t="s">
        <v>201</v>
      </c>
      <c r="C21" s="29">
        <v>2019</v>
      </c>
      <c r="D21" s="154">
        <v>176.341972</v>
      </c>
      <c r="E21" s="155">
        <v>634.89946199999997</v>
      </c>
      <c r="F21" s="126">
        <v>251.352419</v>
      </c>
      <c r="G21" s="126">
        <v>3.0258E-2</v>
      </c>
      <c r="H21" s="126">
        <v>139.455681</v>
      </c>
      <c r="I21" s="126">
        <f t="shared" si="0"/>
        <v>1202.079792</v>
      </c>
      <c r="J21" s="152">
        <f>+I21/I25</f>
        <v>1.5259351153209358E-2</v>
      </c>
    </row>
    <row r="22" spans="2:10" x14ac:dyDescent="0.3">
      <c r="B22" s="278"/>
      <c r="C22" s="22">
        <v>2018</v>
      </c>
      <c r="D22" s="42">
        <v>207.11368300000001</v>
      </c>
      <c r="E22" s="42">
        <v>737.81841099999997</v>
      </c>
      <c r="F22" s="42">
        <v>451.88137699999999</v>
      </c>
      <c r="G22" s="42">
        <v>1.000586</v>
      </c>
      <c r="H22" s="42">
        <v>173.96615499999999</v>
      </c>
      <c r="I22" s="39">
        <f t="shared" si="0"/>
        <v>1571.7802120000001</v>
      </c>
      <c r="J22" s="124">
        <f>+I22/I26</f>
        <v>2.0630863671972345E-2</v>
      </c>
    </row>
    <row r="23" spans="2:10" x14ac:dyDescent="0.3">
      <c r="B23" s="278"/>
      <c r="C23" s="22">
        <v>2017</v>
      </c>
      <c r="D23" s="42">
        <v>340.24551400000001</v>
      </c>
      <c r="E23" s="38">
        <v>290.41135400000002</v>
      </c>
      <c r="F23" s="39">
        <v>191.77402900000001</v>
      </c>
      <c r="G23" s="39">
        <v>0</v>
      </c>
      <c r="H23" s="39">
        <v>253.46011899999999</v>
      </c>
      <c r="I23" s="39">
        <f t="shared" si="0"/>
        <v>1075.891016</v>
      </c>
      <c r="J23" s="124">
        <f>+I23/I27</f>
        <v>1.3942247560866408E-2</v>
      </c>
    </row>
    <row r="24" spans="2:10" ht="15" thickBot="1" x14ac:dyDescent="0.35">
      <c r="B24" s="279"/>
      <c r="C24" s="27">
        <v>2016</v>
      </c>
      <c r="D24" s="31">
        <v>407.73042500000003</v>
      </c>
      <c r="E24" s="31">
        <v>608.67901600000005</v>
      </c>
      <c r="F24" s="31">
        <v>375.74930599999999</v>
      </c>
      <c r="G24" s="31">
        <v>7.1929999999999994E-2</v>
      </c>
      <c r="H24" s="31">
        <v>262.64308499999999</v>
      </c>
      <c r="I24" s="31">
        <f t="shared" si="0"/>
        <v>1654.8737619999999</v>
      </c>
      <c r="J24" s="124">
        <f>+I24/I28</f>
        <v>2.4941385423484567E-2</v>
      </c>
    </row>
    <row r="25" spans="2:10" x14ac:dyDescent="0.3">
      <c r="B25" s="280" t="s">
        <v>35</v>
      </c>
      <c r="C25" s="29">
        <v>2019</v>
      </c>
      <c r="D25" s="154">
        <f t="shared" ref="D25:G28" si="1">+D21+D17+D13+D9+D5</f>
        <v>32733.870524000002</v>
      </c>
      <c r="E25" s="154">
        <f t="shared" si="1"/>
        <v>18487.527544999997</v>
      </c>
      <c r="F25" s="154">
        <f t="shared" si="1"/>
        <v>10114.188249999999</v>
      </c>
      <c r="G25" s="154">
        <f t="shared" si="1"/>
        <v>9164.0491980000006</v>
      </c>
      <c r="H25" s="154">
        <f>+H5+H9+H13+H17+H21</f>
        <v>8276.9638240000004</v>
      </c>
      <c r="I25" s="126">
        <f t="shared" si="0"/>
        <v>78776.599341000008</v>
      </c>
      <c r="J25" s="63" t="s">
        <v>337</v>
      </c>
    </row>
    <row r="26" spans="2:10" x14ac:dyDescent="0.3">
      <c r="B26" s="281"/>
      <c r="C26" s="22">
        <v>2018</v>
      </c>
      <c r="D26" s="42">
        <f t="shared" si="1"/>
        <v>30593.798525000002</v>
      </c>
      <c r="E26" s="42">
        <f t="shared" si="1"/>
        <v>17428.966417</v>
      </c>
      <c r="F26" s="42">
        <f t="shared" si="1"/>
        <v>10869.670156</v>
      </c>
      <c r="G26" s="42">
        <f t="shared" si="1"/>
        <v>9068.7382990000006</v>
      </c>
      <c r="H26" s="42">
        <f>+H22+H18+H14+H10+H6</f>
        <v>8224.6924490000001</v>
      </c>
      <c r="I26" s="39">
        <f>+I22+I18+I14+I10+I6</f>
        <v>76185.865846000001</v>
      </c>
      <c r="J26" s="64" t="s">
        <v>337</v>
      </c>
    </row>
    <row r="27" spans="2:10" x14ac:dyDescent="0.3">
      <c r="B27" s="281"/>
      <c r="C27" s="22">
        <v>2017</v>
      </c>
      <c r="D27" s="42">
        <f t="shared" si="1"/>
        <v>29759.690190000001</v>
      </c>
      <c r="E27" s="42">
        <f t="shared" si="1"/>
        <v>17094.188418999998</v>
      </c>
      <c r="F27" s="42">
        <f t="shared" si="1"/>
        <v>14533.955378999999</v>
      </c>
      <c r="G27" s="42">
        <f t="shared" si="1"/>
        <v>7543.6593679999987</v>
      </c>
      <c r="H27" s="42">
        <f>+H23+H19+H15+H11+H7</f>
        <v>8236.1950889999989</v>
      </c>
      <c r="I27" s="39">
        <f>+I23+I19+I15+I11+I7</f>
        <v>77167.688444999992</v>
      </c>
      <c r="J27" s="64" t="s">
        <v>337</v>
      </c>
    </row>
    <row r="28" spans="2:10" ht="15" thickBot="1" x14ac:dyDescent="0.35">
      <c r="B28" s="282"/>
      <c r="C28" s="27">
        <v>2016</v>
      </c>
      <c r="D28" s="31">
        <f t="shared" si="1"/>
        <v>26896.434569000001</v>
      </c>
      <c r="E28" s="31">
        <f t="shared" si="1"/>
        <v>16649.914418</v>
      </c>
      <c r="F28" s="31">
        <f t="shared" si="1"/>
        <v>9391.7482540000019</v>
      </c>
      <c r="G28" s="31">
        <f t="shared" si="1"/>
        <v>5791.4414769999994</v>
      </c>
      <c r="H28" s="31">
        <f>+H24+H20+H16+H12+H8</f>
        <v>7620.9760550000001</v>
      </c>
      <c r="I28" s="31">
        <f>SUM(D28:H28)</f>
        <v>66350.514773000017</v>
      </c>
      <c r="J28" s="65" t="s">
        <v>337</v>
      </c>
    </row>
    <row r="29" spans="2:10" x14ac:dyDescent="0.3">
      <c r="B29" s="241" t="s">
        <v>385</v>
      </c>
      <c r="J29" s="72"/>
    </row>
  </sheetData>
  <mergeCells count="6">
    <mergeCell ref="B25:B28"/>
    <mergeCell ref="B5:B8"/>
    <mergeCell ref="B9:B12"/>
    <mergeCell ref="B13:B16"/>
    <mergeCell ref="B17:B20"/>
    <mergeCell ref="B21:B24"/>
  </mergeCells>
  <pageMargins left="0.7" right="0.7" top="0.75" bottom="0.75" header="0.3" footer="0.3"/>
  <ignoredErrors>
    <ignoredError sqref="I5:I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showGridLines="0" workbookViewId="0"/>
  </sheetViews>
  <sheetFormatPr defaultRowHeight="14.4" x14ac:dyDescent="0.3"/>
  <cols>
    <col min="1" max="1" width="1.77734375" style="72" customWidth="1"/>
    <col min="2" max="2" width="32.44140625" style="2" customWidth="1"/>
    <col min="3" max="13" width="15.77734375" style="2" customWidth="1"/>
    <col min="14" max="14" width="8.88671875" style="72"/>
    <col min="15" max="16384" width="8.88671875" style="2"/>
  </cols>
  <sheetData>
    <row r="2" spans="2:13" x14ac:dyDescent="0.3">
      <c r="B2" s="4" t="s">
        <v>424</v>
      </c>
      <c r="C2" s="72"/>
      <c r="D2" s="135"/>
      <c r="E2" s="135"/>
      <c r="F2" s="135"/>
    </row>
    <row r="3" spans="2:13" x14ac:dyDescent="0.3">
      <c r="B3" s="4"/>
      <c r="C3" s="72"/>
      <c r="D3" s="135"/>
      <c r="E3" s="135"/>
      <c r="F3" s="135"/>
    </row>
    <row r="4" spans="2:13" x14ac:dyDescent="0.3">
      <c r="E4" s="72"/>
      <c r="F4" s="46"/>
      <c r="G4" s="46"/>
      <c r="H4" s="46"/>
      <c r="I4" s="46"/>
      <c r="J4" s="46"/>
      <c r="K4" s="46"/>
    </row>
    <row r="5" spans="2:13" x14ac:dyDescent="0.3">
      <c r="C5" s="275" t="s">
        <v>389</v>
      </c>
      <c r="D5" s="273"/>
      <c r="E5" s="273"/>
      <c r="F5" s="273"/>
      <c r="G5" s="275" t="s">
        <v>36</v>
      </c>
      <c r="H5" s="273"/>
      <c r="I5" s="273"/>
      <c r="J5" s="273"/>
      <c r="K5" s="275" t="s">
        <v>200</v>
      </c>
      <c r="L5" s="273"/>
      <c r="M5" s="273"/>
    </row>
    <row r="6" spans="2:13" x14ac:dyDescent="0.3">
      <c r="B6" s="137" t="s">
        <v>25</v>
      </c>
      <c r="C6" s="253">
        <v>2019</v>
      </c>
      <c r="D6" s="253">
        <v>2018</v>
      </c>
      <c r="E6" s="253">
        <v>2017</v>
      </c>
      <c r="F6" s="253">
        <v>2016</v>
      </c>
      <c r="G6" s="253">
        <v>2019</v>
      </c>
      <c r="H6" s="253">
        <v>2018</v>
      </c>
      <c r="I6" s="253">
        <v>2017</v>
      </c>
      <c r="J6" s="253">
        <v>2016</v>
      </c>
      <c r="K6" s="253" t="s">
        <v>22</v>
      </c>
      <c r="L6" s="253" t="s">
        <v>23</v>
      </c>
      <c r="M6" s="253" t="s">
        <v>24</v>
      </c>
    </row>
    <row r="7" spans="2:13" x14ac:dyDescent="0.3">
      <c r="B7" s="26" t="s">
        <v>332</v>
      </c>
      <c r="C7" s="142">
        <f>SUM(C8:C134)</f>
        <v>78776.599340999979</v>
      </c>
      <c r="D7" s="142">
        <f t="shared" ref="D7:F7" si="0">SUM(D8:D134)</f>
        <v>76185.865845999986</v>
      </c>
      <c r="E7" s="142">
        <f t="shared" si="0"/>
        <v>77167.688444999992</v>
      </c>
      <c r="F7" s="160">
        <f t="shared" si="0"/>
        <v>66350.514772999988</v>
      </c>
      <c r="G7" s="258">
        <f>+C7/C7</f>
        <v>1</v>
      </c>
      <c r="H7" s="165">
        <f>+D7/D7</f>
        <v>1</v>
      </c>
      <c r="I7" s="165">
        <f>+E7/E7</f>
        <v>1</v>
      </c>
      <c r="J7" s="267">
        <f>+F7/F7</f>
        <v>1</v>
      </c>
      <c r="K7" s="144">
        <f>+C7/D7-1</f>
        <v>3.4005434816962277E-2</v>
      </c>
      <c r="L7" s="145">
        <f>+D7/E7-1</f>
        <v>-1.2723234540059969E-2</v>
      </c>
      <c r="M7" s="146">
        <f>+E7/F7-1</f>
        <v>0.16303074224831549</v>
      </c>
    </row>
    <row r="8" spans="2:13" x14ac:dyDescent="0.3">
      <c r="B8" s="193" t="s">
        <v>218</v>
      </c>
      <c r="C8" s="169">
        <v>3.40388</v>
      </c>
      <c r="D8" s="147">
        <v>6.4678690000000003</v>
      </c>
      <c r="E8" s="147">
        <v>0</v>
      </c>
      <c r="F8" s="170">
        <v>2.2348E-2</v>
      </c>
      <c r="G8" s="149">
        <f t="shared" ref="G8:G39" si="1">+C8/C$7</f>
        <v>4.3209278243474782E-5</v>
      </c>
      <c r="H8" s="148">
        <f t="shared" ref="H8:H39" si="2">+D8/D$7</f>
        <v>8.4895917742458586E-5</v>
      </c>
      <c r="I8" s="148">
        <f t="shared" ref="I8:I39" si="3">+E8/E$7</f>
        <v>0</v>
      </c>
      <c r="J8" s="171">
        <f t="shared" ref="J8:J39" si="4">+F8/F$7</f>
        <v>3.3681728131963297E-7</v>
      </c>
      <c r="K8" s="176">
        <f t="shared" ref="K8:K24" si="5">+C8/D8-1</f>
        <v>-0.47372465335955327</v>
      </c>
      <c r="L8" s="264" t="s">
        <v>337</v>
      </c>
      <c r="M8" s="150">
        <f t="shared" ref="M8:M39" si="6">+E8/F8-1</f>
        <v>-1</v>
      </c>
    </row>
    <row r="9" spans="2:13" x14ac:dyDescent="0.3">
      <c r="B9" s="193" t="s">
        <v>219</v>
      </c>
      <c r="C9" s="169">
        <v>45.119585999999998</v>
      </c>
      <c r="D9" s="147">
        <v>28.082467000000001</v>
      </c>
      <c r="E9" s="147">
        <v>16.040388</v>
      </c>
      <c r="F9" s="170">
        <v>18.929321999999999</v>
      </c>
      <c r="G9" s="149">
        <f t="shared" si="1"/>
        <v>5.7275366514224625E-4</v>
      </c>
      <c r="H9" s="148">
        <f t="shared" si="2"/>
        <v>3.68604683928711E-4</v>
      </c>
      <c r="I9" s="148">
        <f t="shared" si="3"/>
        <v>2.0786404676916717E-4</v>
      </c>
      <c r="J9" s="171">
        <f t="shared" si="4"/>
        <v>2.8529276773151587E-4</v>
      </c>
      <c r="K9" s="176">
        <f t="shared" si="5"/>
        <v>0.60668170641845665</v>
      </c>
      <c r="L9" s="264">
        <f>+D9/E9-1</f>
        <v>0.75073489494144408</v>
      </c>
      <c r="M9" s="150">
        <f t="shared" si="6"/>
        <v>-0.15261687661079459</v>
      </c>
    </row>
    <row r="10" spans="2:13" x14ac:dyDescent="0.3">
      <c r="B10" s="193" t="s">
        <v>220</v>
      </c>
      <c r="C10" s="169">
        <v>1547.680445</v>
      </c>
      <c r="D10" s="147">
        <v>563.982124</v>
      </c>
      <c r="E10" s="147">
        <v>374.65235000000001</v>
      </c>
      <c r="F10" s="170">
        <v>572.33538899999996</v>
      </c>
      <c r="G10" s="149">
        <f t="shared" si="1"/>
        <v>1.9646449046379386E-2</v>
      </c>
      <c r="H10" s="148">
        <f t="shared" si="2"/>
        <v>7.4027133213924214E-3</v>
      </c>
      <c r="I10" s="148">
        <f t="shared" si="3"/>
        <v>4.8550417609959555E-3</v>
      </c>
      <c r="J10" s="171">
        <f t="shared" si="4"/>
        <v>8.6259374318057337E-3</v>
      </c>
      <c r="K10" s="176">
        <f t="shared" si="5"/>
        <v>1.7442012417400661</v>
      </c>
      <c r="L10" s="264">
        <f>+D10/E10-1</f>
        <v>0.50534788851584667</v>
      </c>
      <c r="M10" s="150">
        <f t="shared" si="6"/>
        <v>-0.34539719681740655</v>
      </c>
    </row>
    <row r="11" spans="2:13" x14ac:dyDescent="0.3">
      <c r="B11" s="193" t="s">
        <v>221</v>
      </c>
      <c r="C11" s="169">
        <v>10.295788</v>
      </c>
      <c r="D11" s="147">
        <v>29.678512000000001</v>
      </c>
      <c r="E11" s="147">
        <v>6.0401619999999996</v>
      </c>
      <c r="F11" s="170">
        <v>7.6141490000000003</v>
      </c>
      <c r="G11" s="149">
        <f t="shared" si="1"/>
        <v>1.3069601996187547E-4</v>
      </c>
      <c r="H11" s="148">
        <f t="shared" si="2"/>
        <v>3.895540422155381E-4</v>
      </c>
      <c r="I11" s="148">
        <f t="shared" si="3"/>
        <v>7.8273201150829162E-5</v>
      </c>
      <c r="J11" s="171">
        <f t="shared" si="4"/>
        <v>1.1475644199671569E-4</v>
      </c>
      <c r="K11" s="176">
        <f t="shared" si="5"/>
        <v>-0.65308948103597642</v>
      </c>
      <c r="L11" s="264">
        <f>+D11/E11-1</f>
        <v>3.9135291404435844</v>
      </c>
      <c r="M11" s="150">
        <f t="shared" si="6"/>
        <v>-0.20671870224761835</v>
      </c>
    </row>
    <row r="12" spans="2:13" x14ac:dyDescent="0.3">
      <c r="B12" s="193" t="s">
        <v>222</v>
      </c>
      <c r="C12" s="169">
        <v>1.165181</v>
      </c>
      <c r="D12" s="147">
        <v>4.2582579999999997</v>
      </c>
      <c r="E12" s="147">
        <v>3.1738249999999999</v>
      </c>
      <c r="F12" s="170">
        <v>2.6422270000000001</v>
      </c>
      <c r="G12" s="149">
        <f t="shared" si="1"/>
        <v>1.4790953274795289E-5</v>
      </c>
      <c r="H12" s="148">
        <f t="shared" si="2"/>
        <v>5.5893018379649651E-5</v>
      </c>
      <c r="I12" s="148">
        <f t="shared" si="3"/>
        <v>4.1128937045484937E-5</v>
      </c>
      <c r="J12" s="171">
        <f t="shared" si="4"/>
        <v>3.9822253211443078E-5</v>
      </c>
      <c r="K12" s="176">
        <f t="shared" si="5"/>
        <v>-0.72637144109163887</v>
      </c>
      <c r="L12" s="264">
        <f>+D12/E12-1</f>
        <v>0.34168014934660862</v>
      </c>
      <c r="M12" s="150">
        <f t="shared" si="6"/>
        <v>0.20119316016375577</v>
      </c>
    </row>
    <row r="13" spans="2:13" x14ac:dyDescent="0.3">
      <c r="B13" s="193" t="s">
        <v>223</v>
      </c>
      <c r="C13" s="169">
        <v>0</v>
      </c>
      <c r="D13" s="147">
        <v>20.911418999999999</v>
      </c>
      <c r="E13" s="147">
        <v>0</v>
      </c>
      <c r="F13" s="170">
        <v>34.602094000000001</v>
      </c>
      <c r="G13" s="149">
        <f t="shared" si="1"/>
        <v>0</v>
      </c>
      <c r="H13" s="148">
        <f t="shared" si="2"/>
        <v>2.7447898330997206E-4</v>
      </c>
      <c r="I13" s="148">
        <f t="shared" si="3"/>
        <v>0</v>
      </c>
      <c r="J13" s="171">
        <f t="shared" si="4"/>
        <v>5.2150452966915988E-4</v>
      </c>
      <c r="K13" s="176">
        <f t="shared" si="5"/>
        <v>-1</v>
      </c>
      <c r="L13" s="62" t="s">
        <v>337</v>
      </c>
      <c r="M13" s="150">
        <f t="shared" si="6"/>
        <v>-1</v>
      </c>
    </row>
    <row r="14" spans="2:13" x14ac:dyDescent="0.3">
      <c r="B14" s="193" t="s">
        <v>224</v>
      </c>
      <c r="C14" s="169">
        <v>661.63866900000005</v>
      </c>
      <c r="D14" s="147">
        <v>788.69892000000004</v>
      </c>
      <c r="E14" s="147">
        <v>32.271309000000002</v>
      </c>
      <c r="F14" s="170">
        <v>296.586996</v>
      </c>
      <c r="G14" s="149">
        <f t="shared" si="1"/>
        <v>8.3989239765982684E-3</v>
      </c>
      <c r="H14" s="148">
        <f t="shared" si="2"/>
        <v>1.0352299750642125E-2</v>
      </c>
      <c r="I14" s="148">
        <f t="shared" si="3"/>
        <v>4.1819717099600374E-4</v>
      </c>
      <c r="J14" s="171">
        <f t="shared" si="4"/>
        <v>4.4700029384050861E-3</v>
      </c>
      <c r="K14" s="176">
        <f t="shared" si="5"/>
        <v>-0.16110108404865064</v>
      </c>
      <c r="L14" s="264">
        <f t="shared" ref="L14:L26" si="7">+D14/E14-1</f>
        <v>23.439632120283687</v>
      </c>
      <c r="M14" s="150">
        <f t="shared" si="6"/>
        <v>-0.89119108580202211</v>
      </c>
    </row>
    <row r="15" spans="2:13" x14ac:dyDescent="0.3">
      <c r="B15" s="193" t="s">
        <v>225</v>
      </c>
      <c r="C15" s="169">
        <v>2.669251</v>
      </c>
      <c r="D15" s="147">
        <v>0.143488</v>
      </c>
      <c r="E15" s="147">
        <v>519.501217</v>
      </c>
      <c r="F15" s="170">
        <v>10.628019</v>
      </c>
      <c r="G15" s="149">
        <f t="shared" si="1"/>
        <v>3.3883805880546114E-5</v>
      </c>
      <c r="H15" s="148">
        <f t="shared" si="2"/>
        <v>1.8833939656214277E-6</v>
      </c>
      <c r="I15" s="148">
        <f t="shared" si="3"/>
        <v>6.7321080554365188E-3</v>
      </c>
      <c r="J15" s="171">
        <f t="shared" si="4"/>
        <v>1.6017990269345822E-4</v>
      </c>
      <c r="K15" s="176">
        <f t="shared" si="5"/>
        <v>17.602607883586085</v>
      </c>
      <c r="L15" s="264">
        <f t="shared" si="7"/>
        <v>-0.9997237966046959</v>
      </c>
      <c r="M15" s="150">
        <f t="shared" si="6"/>
        <v>47.880343269992274</v>
      </c>
    </row>
    <row r="16" spans="2:13" x14ac:dyDescent="0.3">
      <c r="B16" s="193" t="s">
        <v>226</v>
      </c>
      <c r="C16" s="169">
        <v>30.491434999999999</v>
      </c>
      <c r="D16" s="147">
        <v>25.142278000000001</v>
      </c>
      <c r="E16" s="147">
        <v>0.82389400000000002</v>
      </c>
      <c r="F16" s="170">
        <v>26.423591999999999</v>
      </c>
      <c r="G16" s="149">
        <f t="shared" si="1"/>
        <v>3.8706208766402613E-4</v>
      </c>
      <c r="H16" s="148">
        <f t="shared" si="2"/>
        <v>3.3001236805291299E-4</v>
      </c>
      <c r="I16" s="148">
        <f t="shared" si="3"/>
        <v>1.0676670723229153E-5</v>
      </c>
      <c r="J16" s="171">
        <f t="shared" si="4"/>
        <v>3.9824245660189739E-4</v>
      </c>
      <c r="K16" s="176">
        <f t="shared" si="5"/>
        <v>0.21275546312867899</v>
      </c>
      <c r="L16" s="264">
        <f t="shared" si="7"/>
        <v>29.516398954234404</v>
      </c>
      <c r="M16" s="150">
        <f t="shared" si="6"/>
        <v>-0.96881975773770657</v>
      </c>
    </row>
    <row r="17" spans="2:13" x14ac:dyDescent="0.3">
      <c r="B17" s="193" t="s">
        <v>227</v>
      </c>
      <c r="C17" s="169">
        <v>16.860128</v>
      </c>
      <c r="D17" s="147">
        <v>20.308401</v>
      </c>
      <c r="E17" s="147">
        <v>16.010577000000001</v>
      </c>
      <c r="F17" s="170">
        <v>6.1323350000000003</v>
      </c>
      <c r="G17" s="149">
        <f t="shared" si="1"/>
        <v>2.1402457253857359E-4</v>
      </c>
      <c r="H17" s="148">
        <f t="shared" si="2"/>
        <v>2.6656389311175967E-4</v>
      </c>
      <c r="I17" s="148">
        <f t="shared" si="3"/>
        <v>2.0747773223000294E-4</v>
      </c>
      <c r="J17" s="171">
        <f t="shared" si="4"/>
        <v>9.2423322124630009E-5</v>
      </c>
      <c r="K17" s="176">
        <f t="shared" si="5"/>
        <v>-0.16979539649625786</v>
      </c>
      <c r="L17" s="264">
        <f t="shared" si="7"/>
        <v>0.26843654666536998</v>
      </c>
      <c r="M17" s="150">
        <f t="shared" si="6"/>
        <v>1.6108451348466777</v>
      </c>
    </row>
    <row r="18" spans="2:13" x14ac:dyDescent="0.3">
      <c r="B18" s="193" t="s">
        <v>228</v>
      </c>
      <c r="C18" s="169">
        <v>2582.7898639999999</v>
      </c>
      <c r="D18" s="147">
        <v>5706.3940590000002</v>
      </c>
      <c r="E18" s="147">
        <v>10.89223</v>
      </c>
      <c r="F18" s="170">
        <v>2496.339712</v>
      </c>
      <c r="G18" s="149">
        <f t="shared" si="1"/>
        <v>3.278625741154282E-2</v>
      </c>
      <c r="H18" s="148">
        <f t="shared" si="2"/>
        <v>7.4900954338889422E-2</v>
      </c>
      <c r="I18" s="148">
        <f t="shared" si="3"/>
        <v>1.4115013964378703E-4</v>
      </c>
      <c r="J18" s="171">
        <f t="shared" si="4"/>
        <v>3.7623516871580255E-2</v>
      </c>
      <c r="K18" s="176">
        <f t="shared" si="5"/>
        <v>-0.54738669687094599</v>
      </c>
      <c r="L18" s="264">
        <f t="shared" si="7"/>
        <v>522.89584676416132</v>
      </c>
      <c r="M18" s="150">
        <f t="shared" si="6"/>
        <v>-0.99563671965492495</v>
      </c>
    </row>
    <row r="19" spans="2:13" x14ac:dyDescent="0.3">
      <c r="B19" s="193" t="s">
        <v>229</v>
      </c>
      <c r="C19" s="169">
        <v>2315.0229760000002</v>
      </c>
      <c r="D19" s="147">
        <v>2083.143638</v>
      </c>
      <c r="E19" s="147">
        <v>2980.2339729999999</v>
      </c>
      <c r="F19" s="170">
        <v>2338.4437760000001</v>
      </c>
      <c r="G19" s="149">
        <f t="shared" si="1"/>
        <v>2.9387191061383201E-2</v>
      </c>
      <c r="H19" s="148">
        <f t="shared" si="2"/>
        <v>2.7342914789612146E-2</v>
      </c>
      <c r="I19" s="148">
        <f t="shared" si="3"/>
        <v>3.8620231252930598E-2</v>
      </c>
      <c r="J19" s="171">
        <f t="shared" si="4"/>
        <v>3.5243792516159694E-2</v>
      </c>
      <c r="K19" s="176">
        <f t="shared" si="5"/>
        <v>0.11131221763594978</v>
      </c>
      <c r="L19" s="264">
        <f t="shared" si="7"/>
        <v>-0.30101339127308846</v>
      </c>
      <c r="M19" s="150">
        <f t="shared" si="6"/>
        <v>0.27445183997444955</v>
      </c>
    </row>
    <row r="20" spans="2:13" x14ac:dyDescent="0.3">
      <c r="B20" s="193" t="s">
        <v>230</v>
      </c>
      <c r="C20" s="169">
        <v>1.9006829999999999</v>
      </c>
      <c r="D20" s="147">
        <v>38.722194999999999</v>
      </c>
      <c r="E20" s="147">
        <v>2370.7265630000002</v>
      </c>
      <c r="F20" s="170">
        <v>3.022157</v>
      </c>
      <c r="G20" s="149">
        <f t="shared" si="1"/>
        <v>2.4127507608858824E-5</v>
      </c>
      <c r="H20" s="148">
        <f t="shared" si="2"/>
        <v>5.0825956455324644E-4</v>
      </c>
      <c r="I20" s="148">
        <f t="shared" si="3"/>
        <v>3.0721751691314386E-2</v>
      </c>
      <c r="J20" s="171">
        <f t="shared" si="4"/>
        <v>4.5548357994500538E-5</v>
      </c>
      <c r="K20" s="176">
        <f t="shared" si="5"/>
        <v>-0.95091489519124628</v>
      </c>
      <c r="L20" s="62">
        <f t="shared" si="7"/>
        <v>-0.98366652839499147</v>
      </c>
      <c r="M20" s="150">
        <f t="shared" si="6"/>
        <v>783.44851243664709</v>
      </c>
    </row>
    <row r="21" spans="2:13" x14ac:dyDescent="0.3">
      <c r="B21" s="193" t="s">
        <v>231</v>
      </c>
      <c r="C21" s="169">
        <v>38.157508</v>
      </c>
      <c r="D21" s="147">
        <v>30.561961</v>
      </c>
      <c r="E21" s="147">
        <v>2.1080540000000001</v>
      </c>
      <c r="F21" s="170">
        <v>13.352627</v>
      </c>
      <c r="G21" s="149">
        <f t="shared" si="1"/>
        <v>4.8437617667180242E-4</v>
      </c>
      <c r="H21" s="148">
        <f t="shared" si="2"/>
        <v>4.0115001202161446E-4</v>
      </c>
      <c r="I21" s="148">
        <f t="shared" si="3"/>
        <v>2.7317832663893787E-5</v>
      </c>
      <c r="J21" s="171">
        <f t="shared" si="4"/>
        <v>2.0124375893212487E-4</v>
      </c>
      <c r="K21" s="176">
        <f t="shared" si="5"/>
        <v>0.24852943827786445</v>
      </c>
      <c r="L21" s="264">
        <f t="shared" si="7"/>
        <v>13.497712582315254</v>
      </c>
      <c r="M21" s="150">
        <f t="shared" si="6"/>
        <v>-0.84212439994017663</v>
      </c>
    </row>
    <row r="22" spans="2:13" x14ac:dyDescent="0.3">
      <c r="B22" s="193" t="s">
        <v>232</v>
      </c>
      <c r="C22" s="169">
        <v>111.554827</v>
      </c>
      <c r="D22" s="147">
        <v>154.489318</v>
      </c>
      <c r="E22" s="147">
        <v>50.995179999999998</v>
      </c>
      <c r="F22" s="170">
        <v>60.900711000000001</v>
      </c>
      <c r="G22" s="149">
        <f t="shared" si="1"/>
        <v>1.4160909195523028E-3</v>
      </c>
      <c r="H22" s="148">
        <f t="shared" si="2"/>
        <v>2.0277950021895196E-3</v>
      </c>
      <c r="I22" s="148">
        <f t="shared" si="3"/>
        <v>6.6083591497425741E-4</v>
      </c>
      <c r="J22" s="171">
        <f t="shared" si="4"/>
        <v>9.1786342891769584E-4</v>
      </c>
      <c r="K22" s="176">
        <f t="shared" si="5"/>
        <v>-0.27791236025781407</v>
      </c>
      <c r="L22" s="264">
        <f t="shared" si="7"/>
        <v>2.0294886301019037</v>
      </c>
      <c r="M22" s="150">
        <f t="shared" si="6"/>
        <v>-0.16265049844820367</v>
      </c>
    </row>
    <row r="23" spans="2:13" x14ac:dyDescent="0.3">
      <c r="B23" s="193" t="s">
        <v>233</v>
      </c>
      <c r="C23" s="169">
        <v>0.234733</v>
      </c>
      <c r="D23" s="147">
        <v>20.919454999999999</v>
      </c>
      <c r="E23" s="147">
        <v>85.878107</v>
      </c>
      <c r="F23" s="170">
        <v>18.011126999999998</v>
      </c>
      <c r="G23" s="149">
        <f t="shared" si="1"/>
        <v>2.9797300462782367E-6</v>
      </c>
      <c r="H23" s="148">
        <f t="shared" si="2"/>
        <v>2.7458446219258057E-4</v>
      </c>
      <c r="I23" s="148">
        <f t="shared" si="3"/>
        <v>1.11287649961432E-3</v>
      </c>
      <c r="J23" s="171">
        <f t="shared" si="4"/>
        <v>2.7145421646870577E-4</v>
      </c>
      <c r="K23" s="176">
        <f t="shared" si="5"/>
        <v>-0.9887792009877886</v>
      </c>
      <c r="L23" s="264">
        <f t="shared" si="7"/>
        <v>-0.75640526170424316</v>
      </c>
      <c r="M23" s="150">
        <f t="shared" si="6"/>
        <v>3.7680584896214437</v>
      </c>
    </row>
    <row r="24" spans="2:13" x14ac:dyDescent="0.3">
      <c r="B24" s="193" t="s">
        <v>234</v>
      </c>
      <c r="C24" s="169">
        <v>4173.0533919999998</v>
      </c>
      <c r="D24" s="147">
        <v>4431.1824729999998</v>
      </c>
      <c r="E24" s="147">
        <v>7.8809810000000002</v>
      </c>
      <c r="F24" s="170">
        <v>3036.0216390000001</v>
      </c>
      <c r="G24" s="149">
        <f t="shared" si="1"/>
        <v>5.2973261436890906E-2</v>
      </c>
      <c r="H24" s="148">
        <f t="shared" si="2"/>
        <v>5.8162789433371671E-2</v>
      </c>
      <c r="I24" s="148">
        <f t="shared" si="3"/>
        <v>1.0212799111660627E-4</v>
      </c>
      <c r="J24" s="171">
        <f t="shared" si="4"/>
        <v>4.5757318528528559E-2</v>
      </c>
      <c r="K24" s="176">
        <f t="shared" si="5"/>
        <v>-5.8252866491693256E-2</v>
      </c>
      <c r="L24" s="264">
        <f t="shared" si="7"/>
        <v>561.26280370425957</v>
      </c>
      <c r="M24" s="150">
        <f t="shared" si="6"/>
        <v>-0.99740417495752898</v>
      </c>
    </row>
    <row r="25" spans="2:13" x14ac:dyDescent="0.3">
      <c r="B25" s="193" t="s">
        <v>235</v>
      </c>
      <c r="C25" s="169">
        <v>4.0691470000000001</v>
      </c>
      <c r="D25" s="147">
        <v>0</v>
      </c>
      <c r="E25" s="147">
        <v>4744.7655260000001</v>
      </c>
      <c r="F25" s="170">
        <v>1.1958249999999999</v>
      </c>
      <c r="G25" s="149">
        <f t="shared" si="1"/>
        <v>5.1654260707369434E-5</v>
      </c>
      <c r="H25" s="148">
        <f t="shared" si="2"/>
        <v>0</v>
      </c>
      <c r="I25" s="148">
        <f t="shared" si="3"/>
        <v>6.148642808423313E-2</v>
      </c>
      <c r="J25" s="171">
        <f t="shared" si="4"/>
        <v>1.8022844345536516E-5</v>
      </c>
      <c r="K25" s="176">
        <v>0</v>
      </c>
      <c r="L25" s="264">
        <f t="shared" si="7"/>
        <v>-1</v>
      </c>
      <c r="M25" s="150">
        <f t="shared" si="6"/>
        <v>3966.7758250580146</v>
      </c>
    </row>
    <row r="26" spans="2:13" x14ac:dyDescent="0.3">
      <c r="B26" s="193" t="s">
        <v>236</v>
      </c>
      <c r="C26" s="169">
        <v>4.6559400000000002</v>
      </c>
      <c r="D26" s="147">
        <v>10.830797</v>
      </c>
      <c r="E26" s="147">
        <v>17.131527999999999</v>
      </c>
      <c r="F26" s="170">
        <v>9.4095630000000003</v>
      </c>
      <c r="G26" s="149">
        <f t="shared" si="1"/>
        <v>5.910308440512708E-5</v>
      </c>
      <c r="H26" s="148">
        <f t="shared" si="2"/>
        <v>1.4216281300645812E-4</v>
      </c>
      <c r="I26" s="148">
        <f t="shared" si="3"/>
        <v>2.2200390273722161E-4</v>
      </c>
      <c r="J26" s="171">
        <f t="shared" si="4"/>
        <v>1.4181597583970868E-4</v>
      </c>
      <c r="K26" s="176">
        <f>+C26/D26-1</f>
        <v>-0.5701202783137751</v>
      </c>
      <c r="L26" s="264">
        <f t="shared" si="7"/>
        <v>-0.36778569897559632</v>
      </c>
      <c r="M26" s="150">
        <f t="shared" si="6"/>
        <v>0.82065075710742352</v>
      </c>
    </row>
    <row r="27" spans="2:13" x14ac:dyDescent="0.3">
      <c r="B27" s="193" t="s">
        <v>237</v>
      </c>
      <c r="C27" s="169">
        <v>2.795979</v>
      </c>
      <c r="D27" s="147">
        <v>0</v>
      </c>
      <c r="E27" s="147">
        <v>0</v>
      </c>
      <c r="F27" s="170">
        <v>8.1954069999999994</v>
      </c>
      <c r="G27" s="149">
        <f t="shared" si="1"/>
        <v>3.5492506954978544E-5</v>
      </c>
      <c r="H27" s="148">
        <f t="shared" si="2"/>
        <v>0</v>
      </c>
      <c r="I27" s="148">
        <f t="shared" si="3"/>
        <v>0</v>
      </c>
      <c r="J27" s="171">
        <f t="shared" si="4"/>
        <v>1.2351685632038166E-4</v>
      </c>
      <c r="K27" s="176">
        <v>0</v>
      </c>
      <c r="L27" s="264" t="s">
        <v>337</v>
      </c>
      <c r="M27" s="150">
        <f t="shared" si="6"/>
        <v>-1</v>
      </c>
    </row>
    <row r="28" spans="2:13" x14ac:dyDescent="0.3">
      <c r="B28" s="193" t="s">
        <v>238</v>
      </c>
      <c r="C28" s="169">
        <v>49.409250999999998</v>
      </c>
      <c r="D28" s="147">
        <v>34.173689000000003</v>
      </c>
      <c r="E28" s="147">
        <v>581.00077199999998</v>
      </c>
      <c r="F28" s="170">
        <v>90.317066999999994</v>
      </c>
      <c r="G28" s="149">
        <f t="shared" si="1"/>
        <v>6.2720720890885827E-4</v>
      </c>
      <c r="H28" s="148">
        <f t="shared" si="2"/>
        <v>4.4855681064356163E-4</v>
      </c>
      <c r="I28" s="148">
        <f t="shared" si="3"/>
        <v>7.5290679779024192E-3</v>
      </c>
      <c r="J28" s="171">
        <f t="shared" si="4"/>
        <v>1.361211247704633E-3</v>
      </c>
      <c r="K28" s="176">
        <f t="shared" ref="K28:L32" si="8">+C28/D28-1</f>
        <v>0.44582725616774921</v>
      </c>
      <c r="L28" s="264">
        <f t="shared" si="8"/>
        <v>-0.94118133633047907</v>
      </c>
      <c r="M28" s="150">
        <f t="shared" si="6"/>
        <v>5.4329012367064582</v>
      </c>
    </row>
    <row r="29" spans="2:13" x14ac:dyDescent="0.3">
      <c r="B29" s="193" t="s">
        <v>239</v>
      </c>
      <c r="C29" s="169">
        <v>21.847002</v>
      </c>
      <c r="D29" s="147">
        <v>13.667776</v>
      </c>
      <c r="E29" s="147">
        <v>15.221850999999999</v>
      </c>
      <c r="F29" s="170">
        <v>12.681490999999999</v>
      </c>
      <c r="G29" s="149">
        <f t="shared" si="1"/>
        <v>2.7732857451019129E-4</v>
      </c>
      <c r="H29" s="148">
        <f t="shared" si="2"/>
        <v>1.7940041565751405E-4</v>
      </c>
      <c r="I29" s="148">
        <f t="shared" si="3"/>
        <v>1.9725679629303816E-4</v>
      </c>
      <c r="J29" s="171">
        <f t="shared" si="4"/>
        <v>1.9112875074724331E-4</v>
      </c>
      <c r="K29" s="176">
        <f t="shared" si="8"/>
        <v>0.59843137610683694</v>
      </c>
      <c r="L29" s="264">
        <f t="shared" si="8"/>
        <v>-0.10209500802497673</v>
      </c>
      <c r="M29" s="150">
        <f t="shared" si="6"/>
        <v>0.20032029356800396</v>
      </c>
    </row>
    <row r="30" spans="2:13" x14ac:dyDescent="0.3">
      <c r="B30" s="193" t="s">
        <v>240</v>
      </c>
      <c r="C30" s="169">
        <v>69.099838000000005</v>
      </c>
      <c r="D30" s="147">
        <v>48.888314999999999</v>
      </c>
      <c r="E30" s="147">
        <v>66.097115000000002</v>
      </c>
      <c r="F30" s="170">
        <v>46.896994999999997</v>
      </c>
      <c r="G30" s="149">
        <f t="shared" si="1"/>
        <v>8.7716198183280017E-4</v>
      </c>
      <c r="H30" s="148">
        <f t="shared" si="2"/>
        <v>6.4169796401371217E-4</v>
      </c>
      <c r="I30" s="148">
        <f t="shared" si="3"/>
        <v>8.5653874480262084E-4</v>
      </c>
      <c r="J30" s="171">
        <f t="shared" si="4"/>
        <v>7.0680679962235632E-4</v>
      </c>
      <c r="K30" s="176">
        <f t="shared" si="8"/>
        <v>0.41342236892394446</v>
      </c>
      <c r="L30" s="264">
        <f t="shared" si="8"/>
        <v>-0.2603562954298384</v>
      </c>
      <c r="M30" s="150">
        <f t="shared" si="6"/>
        <v>0.40941045369751317</v>
      </c>
    </row>
    <row r="31" spans="2:13" x14ac:dyDescent="0.3">
      <c r="B31" s="193" t="s">
        <v>241</v>
      </c>
      <c r="C31" s="169">
        <v>118.54161000000001</v>
      </c>
      <c r="D31" s="147">
        <v>74.405630000000002</v>
      </c>
      <c r="E31" s="147">
        <v>72.324038999999999</v>
      </c>
      <c r="F31" s="170">
        <v>34.108110000000003</v>
      </c>
      <c r="G31" s="149">
        <f t="shared" si="1"/>
        <v>1.5047820163811511E-3</v>
      </c>
      <c r="H31" s="148">
        <f t="shared" si="2"/>
        <v>9.7663299056548756E-4</v>
      </c>
      <c r="I31" s="148">
        <f t="shared" si="3"/>
        <v>9.3723215580764443E-4</v>
      </c>
      <c r="J31" s="171">
        <f t="shared" si="4"/>
        <v>5.1405946309070107E-4</v>
      </c>
      <c r="K31" s="176">
        <f t="shared" si="8"/>
        <v>0.59318065044271528</v>
      </c>
      <c r="L31" s="264">
        <f t="shared" si="8"/>
        <v>2.8781453978254712E-2</v>
      </c>
      <c r="M31" s="150">
        <f t="shared" si="6"/>
        <v>1.1204352571866338</v>
      </c>
    </row>
    <row r="32" spans="2:13" x14ac:dyDescent="0.3">
      <c r="B32" s="193" t="s">
        <v>242</v>
      </c>
      <c r="C32" s="169">
        <v>129.88799700000001</v>
      </c>
      <c r="D32" s="147">
        <v>75.694497999999996</v>
      </c>
      <c r="E32" s="147">
        <v>69.766744000000003</v>
      </c>
      <c r="F32" s="170">
        <v>46.091898999999998</v>
      </c>
      <c r="G32" s="149">
        <f t="shared" si="1"/>
        <v>1.6488144713857767E-3</v>
      </c>
      <c r="H32" s="148">
        <f t="shared" si="2"/>
        <v>9.9355040675138838E-4</v>
      </c>
      <c r="I32" s="148">
        <f t="shared" si="3"/>
        <v>9.040927026047321E-4</v>
      </c>
      <c r="J32" s="171">
        <f t="shared" si="4"/>
        <v>6.9467281689811655E-4</v>
      </c>
      <c r="K32" s="176">
        <f t="shared" si="8"/>
        <v>0.71595030592580211</v>
      </c>
      <c r="L32" s="264">
        <f t="shared" si="8"/>
        <v>8.4965323879812926E-2</v>
      </c>
      <c r="M32" s="150">
        <f t="shared" si="6"/>
        <v>0.51364438249767064</v>
      </c>
    </row>
    <row r="33" spans="2:13" x14ac:dyDescent="0.3">
      <c r="B33" s="193" t="s">
        <v>243</v>
      </c>
      <c r="C33" s="169">
        <v>0</v>
      </c>
      <c r="D33" s="147">
        <v>0</v>
      </c>
      <c r="E33" s="147">
        <v>16.077297999999999</v>
      </c>
      <c r="F33" s="170">
        <v>33.434562999999997</v>
      </c>
      <c r="G33" s="149">
        <f t="shared" si="1"/>
        <v>0</v>
      </c>
      <c r="H33" s="148">
        <f t="shared" si="2"/>
        <v>0</v>
      </c>
      <c r="I33" s="148">
        <f t="shared" si="3"/>
        <v>2.0834235577056102E-4</v>
      </c>
      <c r="J33" s="171">
        <f t="shared" si="4"/>
        <v>5.0390811758412339E-4</v>
      </c>
      <c r="K33" s="176">
        <v>0</v>
      </c>
      <c r="L33" s="264">
        <f t="shared" ref="L33:L38" si="9">+D33/E33-1</f>
        <v>-1</v>
      </c>
      <c r="M33" s="150">
        <f t="shared" si="6"/>
        <v>-0.51914137475043409</v>
      </c>
    </row>
    <row r="34" spans="2:13" x14ac:dyDescent="0.3">
      <c r="B34" s="193" t="s">
        <v>244</v>
      </c>
      <c r="C34" s="169">
        <v>1.063809</v>
      </c>
      <c r="D34" s="147">
        <v>0.31949300000000003</v>
      </c>
      <c r="E34" s="147">
        <v>6.5035210000000001</v>
      </c>
      <c r="F34" s="170">
        <v>0.15639800000000001</v>
      </c>
      <c r="G34" s="149">
        <f t="shared" si="1"/>
        <v>1.3504124434149458E-5</v>
      </c>
      <c r="H34" s="148">
        <f t="shared" si="2"/>
        <v>4.1935993829329759E-6</v>
      </c>
      <c r="I34" s="148">
        <f t="shared" si="3"/>
        <v>8.4277773910971542E-5</v>
      </c>
      <c r="J34" s="171">
        <f t="shared" si="4"/>
        <v>2.3571482532588133E-6</v>
      </c>
      <c r="K34" s="176">
        <f>+C34/D34-1</f>
        <v>2.3296785845073287</v>
      </c>
      <c r="L34" s="264">
        <f t="shared" si="9"/>
        <v>-0.95087384203110903</v>
      </c>
      <c r="M34" s="150">
        <f t="shared" si="6"/>
        <v>40.583146843310018</v>
      </c>
    </row>
    <row r="35" spans="2:13" x14ac:dyDescent="0.3">
      <c r="B35" s="193" t="s">
        <v>245</v>
      </c>
      <c r="C35" s="169">
        <v>12.934775999999999</v>
      </c>
      <c r="D35" s="147">
        <v>18.500261999999999</v>
      </c>
      <c r="E35" s="147">
        <v>34.838954999999999</v>
      </c>
      <c r="F35" s="170">
        <v>11.952503</v>
      </c>
      <c r="G35" s="149">
        <f t="shared" si="1"/>
        <v>1.6419566353720452E-4</v>
      </c>
      <c r="H35" s="148">
        <f t="shared" si="2"/>
        <v>2.4283063261886293E-4</v>
      </c>
      <c r="I35" s="148">
        <f t="shared" si="3"/>
        <v>4.5147076065173175E-4</v>
      </c>
      <c r="J35" s="171">
        <f t="shared" si="4"/>
        <v>1.8014182769933584E-4</v>
      </c>
      <c r="K35" s="176">
        <f>+C35/D35-1</f>
        <v>-0.30083282063789152</v>
      </c>
      <c r="L35" s="264">
        <f t="shared" si="9"/>
        <v>-0.46897770039313746</v>
      </c>
      <c r="M35" s="150">
        <f t="shared" si="6"/>
        <v>1.9147832048232907</v>
      </c>
    </row>
    <row r="36" spans="2:13" x14ac:dyDescent="0.3">
      <c r="B36" s="193" t="s">
        <v>246</v>
      </c>
      <c r="C36" s="169">
        <v>8393.2375200000006</v>
      </c>
      <c r="D36" s="147">
        <v>11035.933541</v>
      </c>
      <c r="E36" s="147">
        <v>9223.7829750000001</v>
      </c>
      <c r="F36" s="170">
        <v>7378.2490969999999</v>
      </c>
      <c r="G36" s="149">
        <f t="shared" si="1"/>
        <v>0.10654480632844056</v>
      </c>
      <c r="H36" s="148">
        <f t="shared" si="2"/>
        <v>0.14485539303717743</v>
      </c>
      <c r="I36" s="148">
        <f t="shared" si="3"/>
        <v>0.11952908219577033</v>
      </c>
      <c r="J36" s="171">
        <f t="shared" si="4"/>
        <v>0.11120108294928302</v>
      </c>
      <c r="K36" s="176">
        <f>+C36/D36-1</f>
        <v>-0.23946284301024678</v>
      </c>
      <c r="L36" s="264">
        <f t="shared" si="9"/>
        <v>0.19646500475039641</v>
      </c>
      <c r="M36" s="150">
        <f t="shared" si="6"/>
        <v>0.25013168486686022</v>
      </c>
    </row>
    <row r="37" spans="2:13" x14ac:dyDescent="0.3">
      <c r="B37" s="193" t="s">
        <v>247</v>
      </c>
      <c r="C37" s="169">
        <v>1370.745862</v>
      </c>
      <c r="D37" s="147">
        <v>1411.1624730000001</v>
      </c>
      <c r="E37" s="147">
        <v>867.92941900000005</v>
      </c>
      <c r="F37" s="170">
        <v>856.39908500000001</v>
      </c>
      <c r="G37" s="149">
        <f t="shared" si="1"/>
        <v>1.740041933095458E-2</v>
      </c>
      <c r="H37" s="148">
        <f t="shared" si="2"/>
        <v>1.85226282766476E-2</v>
      </c>
      <c r="I37" s="148">
        <f t="shared" si="3"/>
        <v>1.1247316545170361E-2</v>
      </c>
      <c r="J37" s="171">
        <f t="shared" si="4"/>
        <v>1.2907195790868143E-2</v>
      </c>
      <c r="K37" s="176">
        <f>+C37/D37-1</f>
        <v>-2.8640650366841269E-2</v>
      </c>
      <c r="L37" s="264">
        <f t="shared" si="9"/>
        <v>0.62589542664182929</v>
      </c>
      <c r="M37" s="150">
        <f t="shared" si="6"/>
        <v>1.346373927991773E-2</v>
      </c>
    </row>
    <row r="38" spans="2:13" x14ac:dyDescent="0.3">
      <c r="B38" s="193" t="s">
        <v>387</v>
      </c>
      <c r="C38" s="169">
        <v>125.289075</v>
      </c>
      <c r="D38" s="147">
        <v>189.76859099999999</v>
      </c>
      <c r="E38" s="147">
        <v>457.14564999999999</v>
      </c>
      <c r="F38" s="170">
        <v>102.74490400000001</v>
      </c>
      <c r="G38" s="149">
        <f t="shared" si="1"/>
        <v>1.5904351806005439E-3</v>
      </c>
      <c r="H38" s="148">
        <f t="shared" si="2"/>
        <v>2.4908634809453108E-3</v>
      </c>
      <c r="I38" s="148">
        <f t="shared" si="3"/>
        <v>5.9240552517757878E-3</v>
      </c>
      <c r="J38" s="171">
        <f t="shared" si="4"/>
        <v>1.5485170590087115E-3</v>
      </c>
      <c r="K38" s="176">
        <f>+C38/D38-1</f>
        <v>-0.3397797056942895</v>
      </c>
      <c r="L38" s="264">
        <f t="shared" si="9"/>
        <v>-0.58488374328838089</v>
      </c>
      <c r="M38" s="150">
        <f t="shared" si="6"/>
        <v>3.4493267520109798</v>
      </c>
    </row>
    <row r="39" spans="2:13" x14ac:dyDescent="0.3">
      <c r="B39" s="193" t="s">
        <v>248</v>
      </c>
      <c r="C39" s="169">
        <v>0</v>
      </c>
      <c r="D39" s="147">
        <v>0</v>
      </c>
      <c r="E39" s="147">
        <v>0</v>
      </c>
      <c r="F39" s="170">
        <v>0.18230299999999999</v>
      </c>
      <c r="G39" s="149">
        <f t="shared" si="1"/>
        <v>0</v>
      </c>
      <c r="H39" s="148">
        <f t="shared" si="2"/>
        <v>0</v>
      </c>
      <c r="I39" s="148">
        <f t="shared" si="3"/>
        <v>0</v>
      </c>
      <c r="J39" s="171">
        <f t="shared" si="4"/>
        <v>2.7475747644716772E-6</v>
      </c>
      <c r="K39" s="176">
        <v>0</v>
      </c>
      <c r="L39" s="264" t="s">
        <v>337</v>
      </c>
      <c r="M39" s="150">
        <f t="shared" si="6"/>
        <v>-1</v>
      </c>
    </row>
    <row r="40" spans="2:13" x14ac:dyDescent="0.3">
      <c r="B40" s="193" t="s">
        <v>249</v>
      </c>
      <c r="C40" s="169">
        <v>30.124661</v>
      </c>
      <c r="D40" s="147">
        <v>20.112608999999999</v>
      </c>
      <c r="E40" s="147">
        <v>41.099992999999998</v>
      </c>
      <c r="F40" s="170">
        <v>168.530011</v>
      </c>
      <c r="G40" s="149">
        <f t="shared" ref="G40:G71" si="10">+C40/C$7</f>
        <v>3.8240621265713041E-4</v>
      </c>
      <c r="H40" s="148">
        <f t="shared" ref="H40:H71" si="11">+D40/D$7</f>
        <v>2.6399396760358506E-4</v>
      </c>
      <c r="I40" s="148">
        <f t="shared" ref="I40:I71" si="12">+E40/E$7</f>
        <v>5.326062478765752E-4</v>
      </c>
      <c r="J40" s="171">
        <f t="shared" ref="J40:J71" si="13">+F40/F$7</f>
        <v>2.5399955309552461E-3</v>
      </c>
      <c r="K40" s="176">
        <f t="shared" ref="K40:L43" si="14">+C40/D40-1</f>
        <v>0.49779976332260034</v>
      </c>
      <c r="L40" s="264">
        <f t="shared" si="14"/>
        <v>-0.51064203344268211</v>
      </c>
      <c r="M40" s="150">
        <f t="shared" ref="M40:M71" si="15">+E40/F40-1</f>
        <v>-0.75612656311996562</v>
      </c>
    </row>
    <row r="41" spans="2:13" x14ac:dyDescent="0.3">
      <c r="B41" s="193" t="s">
        <v>250</v>
      </c>
      <c r="C41" s="169">
        <v>1617.9876220000001</v>
      </c>
      <c r="D41" s="147">
        <v>1874.874808</v>
      </c>
      <c r="E41" s="147">
        <v>2094.3480559999998</v>
      </c>
      <c r="F41" s="170">
        <v>1473.5840390000001</v>
      </c>
      <c r="G41" s="149">
        <f t="shared" si="10"/>
        <v>2.0538937140409209E-2</v>
      </c>
      <c r="H41" s="148">
        <f t="shared" si="11"/>
        <v>2.4609220977941243E-2</v>
      </c>
      <c r="I41" s="148">
        <f t="shared" si="12"/>
        <v>2.7140220190639924E-2</v>
      </c>
      <c r="J41" s="171">
        <f t="shared" si="13"/>
        <v>2.220908223608305E-2</v>
      </c>
      <c r="K41" s="176">
        <f t="shared" si="14"/>
        <v>-0.13701564760690943</v>
      </c>
      <c r="L41" s="264">
        <f t="shared" si="14"/>
        <v>-0.10479311085434972</v>
      </c>
      <c r="M41" s="150">
        <f t="shared" si="15"/>
        <v>0.42126136044555773</v>
      </c>
    </row>
    <row r="42" spans="2:13" x14ac:dyDescent="0.3">
      <c r="B42" s="193" t="s">
        <v>251</v>
      </c>
      <c r="C42" s="169">
        <v>0</v>
      </c>
      <c r="D42" s="147">
        <v>12.024057000000001</v>
      </c>
      <c r="E42" s="147">
        <v>140.689909</v>
      </c>
      <c r="F42" s="170">
        <v>1124.9902529999999</v>
      </c>
      <c r="G42" s="149">
        <f t="shared" si="10"/>
        <v>0</v>
      </c>
      <c r="H42" s="148">
        <f t="shared" si="11"/>
        <v>1.5782529825552024E-4</v>
      </c>
      <c r="I42" s="148">
        <f t="shared" si="12"/>
        <v>1.8231712240580386E-3</v>
      </c>
      <c r="J42" s="171">
        <f t="shared" si="13"/>
        <v>1.6955260360056651E-2</v>
      </c>
      <c r="K42" s="176">
        <f t="shared" si="14"/>
        <v>-1</v>
      </c>
      <c r="L42" s="264">
        <f t="shared" si="14"/>
        <v>-0.91453504316361456</v>
      </c>
      <c r="M42" s="150">
        <f t="shared" si="15"/>
        <v>-0.87494121960183779</v>
      </c>
    </row>
    <row r="43" spans="2:13" x14ac:dyDescent="0.3">
      <c r="B43" s="193" t="s">
        <v>252</v>
      </c>
      <c r="C43" s="169">
        <v>51.956727999999998</v>
      </c>
      <c r="D43" s="147">
        <v>61.881875999999998</v>
      </c>
      <c r="E43" s="147">
        <v>74.576320999999993</v>
      </c>
      <c r="F43" s="170">
        <v>82.431894</v>
      </c>
      <c r="G43" s="149">
        <f t="shared" si="10"/>
        <v>6.5954520041027788E-4</v>
      </c>
      <c r="H43" s="148">
        <f t="shared" si="11"/>
        <v>8.122487722996588E-4</v>
      </c>
      <c r="I43" s="148">
        <f t="shared" si="12"/>
        <v>9.664190090798566E-4</v>
      </c>
      <c r="J43" s="171">
        <f t="shared" si="13"/>
        <v>1.2423700747766317E-3</v>
      </c>
      <c r="K43" s="176">
        <f t="shared" si="14"/>
        <v>-0.16038860877456274</v>
      </c>
      <c r="L43" s="264">
        <f t="shared" si="14"/>
        <v>-0.17022085334566173</v>
      </c>
      <c r="M43" s="150">
        <f t="shared" si="15"/>
        <v>-9.5297737548041828E-2</v>
      </c>
    </row>
    <row r="44" spans="2:13" x14ac:dyDescent="0.3">
      <c r="B44" s="193" t="s">
        <v>253</v>
      </c>
      <c r="C44" s="169">
        <v>0</v>
      </c>
      <c r="D44" s="147">
        <v>0</v>
      </c>
      <c r="E44" s="147">
        <v>141.27381199999999</v>
      </c>
      <c r="F44" s="170">
        <v>319.44322499999998</v>
      </c>
      <c r="G44" s="149">
        <f t="shared" si="10"/>
        <v>0</v>
      </c>
      <c r="H44" s="148">
        <f t="shared" si="11"/>
        <v>0</v>
      </c>
      <c r="I44" s="148">
        <f t="shared" si="12"/>
        <v>1.8307379014040389E-3</v>
      </c>
      <c r="J44" s="171">
        <f t="shared" si="13"/>
        <v>4.814479979437793E-3</v>
      </c>
      <c r="K44" s="176">
        <v>0</v>
      </c>
      <c r="L44" s="264">
        <f>+D44/E44-1</f>
        <v>-1</v>
      </c>
      <c r="M44" s="150">
        <f t="shared" si="15"/>
        <v>-0.55774985680162725</v>
      </c>
    </row>
    <row r="45" spans="2:13" x14ac:dyDescent="0.3">
      <c r="B45" s="193" t="s">
        <v>254</v>
      </c>
      <c r="C45" s="169">
        <v>24.601455000000001</v>
      </c>
      <c r="D45" s="147">
        <v>109.83841099999999</v>
      </c>
      <c r="E45" s="147">
        <v>497.45935300000002</v>
      </c>
      <c r="F45" s="170">
        <v>471.58360599999997</v>
      </c>
      <c r="G45" s="149">
        <f t="shared" si="10"/>
        <v>3.1229394522995052E-4</v>
      </c>
      <c r="H45" s="148">
        <f t="shared" si="11"/>
        <v>1.4417163837453044E-3</v>
      </c>
      <c r="I45" s="148">
        <f t="shared" si="12"/>
        <v>6.4464721313319635E-3</v>
      </c>
      <c r="J45" s="171">
        <f t="shared" si="13"/>
        <v>7.1074596423764515E-3</v>
      </c>
      <c r="K45" s="176">
        <f t="shared" ref="K45:K58" si="16">+C45/D45-1</f>
        <v>-0.77602138654391128</v>
      </c>
      <c r="L45" s="264">
        <f>+D45/E45-1</f>
        <v>-0.77920123455795198</v>
      </c>
      <c r="M45" s="150">
        <f t="shared" si="15"/>
        <v>5.4869903598811831E-2</v>
      </c>
    </row>
    <row r="46" spans="2:13" x14ac:dyDescent="0.3">
      <c r="B46" s="193" t="s">
        <v>255</v>
      </c>
      <c r="C46" s="169">
        <v>138.64730399999999</v>
      </c>
      <c r="D46" s="147">
        <v>18.324390999999999</v>
      </c>
      <c r="E46" s="147">
        <v>0</v>
      </c>
      <c r="F46" s="170">
        <v>54.210521999999997</v>
      </c>
      <c r="G46" s="149">
        <f t="shared" si="10"/>
        <v>1.7600062094561598E-3</v>
      </c>
      <c r="H46" s="148">
        <f t="shared" si="11"/>
        <v>2.4052218605798113E-4</v>
      </c>
      <c r="I46" s="148">
        <f t="shared" si="12"/>
        <v>0</v>
      </c>
      <c r="J46" s="171">
        <f t="shared" si="13"/>
        <v>8.1703242522633578E-4</v>
      </c>
      <c r="K46" s="176">
        <f t="shared" si="16"/>
        <v>6.5662707699262697</v>
      </c>
      <c r="L46" s="264" t="s">
        <v>337</v>
      </c>
      <c r="M46" s="150">
        <f t="shared" si="15"/>
        <v>-1</v>
      </c>
    </row>
    <row r="47" spans="2:13" x14ac:dyDescent="0.3">
      <c r="B47" s="193" t="s">
        <v>256</v>
      </c>
      <c r="C47" s="169">
        <v>15.067117</v>
      </c>
      <c r="D47" s="147">
        <v>6.545922</v>
      </c>
      <c r="E47" s="147">
        <v>5.8583959999999999</v>
      </c>
      <c r="F47" s="170">
        <v>43.619233999999999</v>
      </c>
      <c r="G47" s="149">
        <f t="shared" si="10"/>
        <v>1.9126386675793181E-4</v>
      </c>
      <c r="H47" s="148">
        <f t="shared" si="11"/>
        <v>8.5920425361204746E-5</v>
      </c>
      <c r="I47" s="148">
        <f t="shared" si="12"/>
        <v>7.5917733419933602E-5</v>
      </c>
      <c r="J47" s="171">
        <f t="shared" si="13"/>
        <v>6.5740611281210398E-4</v>
      </c>
      <c r="K47" s="176">
        <f t="shared" si="16"/>
        <v>1.3017562690175652</v>
      </c>
      <c r="L47" s="264">
        <f t="shared" ref="L47:L57" si="17">+D47/E47-1</f>
        <v>0.11735737905051136</v>
      </c>
      <c r="M47" s="150">
        <f t="shared" si="15"/>
        <v>-0.86569236864636367</v>
      </c>
    </row>
    <row r="48" spans="2:13" x14ac:dyDescent="0.3">
      <c r="B48" s="193" t="s">
        <v>257</v>
      </c>
      <c r="C48" s="169">
        <v>0</v>
      </c>
      <c r="D48" s="147">
        <v>0.38332899999999998</v>
      </c>
      <c r="E48" s="147">
        <v>0.55168899999999998</v>
      </c>
      <c r="F48" s="170">
        <v>38.161639000000001</v>
      </c>
      <c r="G48" s="149">
        <f t="shared" si="10"/>
        <v>0</v>
      </c>
      <c r="H48" s="148">
        <f t="shared" si="11"/>
        <v>5.0314975847993989E-6</v>
      </c>
      <c r="I48" s="148">
        <f t="shared" si="12"/>
        <v>7.149222830397561E-6</v>
      </c>
      <c r="J48" s="171">
        <f t="shared" si="13"/>
        <v>5.7515211646148542E-4</v>
      </c>
      <c r="K48" s="176">
        <f t="shared" si="16"/>
        <v>-1</v>
      </c>
      <c r="L48" s="264">
        <f t="shared" si="17"/>
        <v>-0.30517193563765099</v>
      </c>
      <c r="M48" s="150">
        <f t="shared" si="15"/>
        <v>-0.98554336201335591</v>
      </c>
    </row>
    <row r="49" spans="2:13" x14ac:dyDescent="0.3">
      <c r="B49" s="193" t="s">
        <v>258</v>
      </c>
      <c r="C49" s="169">
        <v>2.4634830000000001</v>
      </c>
      <c r="D49" s="147">
        <v>8.8393040000000003</v>
      </c>
      <c r="E49" s="147">
        <v>6.6136E-2</v>
      </c>
      <c r="F49" s="170">
        <v>0.17164199999999999</v>
      </c>
      <c r="G49" s="149">
        <f t="shared" si="10"/>
        <v>3.1271761165220276E-5</v>
      </c>
      <c r="H49" s="148">
        <f t="shared" si="11"/>
        <v>1.1602288563429241E-4</v>
      </c>
      <c r="I49" s="148">
        <f t="shared" si="12"/>
        <v>8.5704264741760865E-7</v>
      </c>
      <c r="J49" s="171">
        <f t="shared" si="13"/>
        <v>2.5868977895231984E-6</v>
      </c>
      <c r="K49" s="176">
        <f t="shared" si="16"/>
        <v>-0.72130350986910274</v>
      </c>
      <c r="L49" s="264">
        <f t="shared" si="17"/>
        <v>132.65344139349219</v>
      </c>
      <c r="M49" s="150">
        <f t="shared" si="15"/>
        <v>-0.61468638212092608</v>
      </c>
    </row>
    <row r="50" spans="2:13" x14ac:dyDescent="0.3">
      <c r="B50" s="193" t="s">
        <v>259</v>
      </c>
      <c r="C50" s="169">
        <v>1662.0307439999999</v>
      </c>
      <c r="D50" s="147">
        <v>2.6692710000000002</v>
      </c>
      <c r="E50" s="147">
        <v>15.063905</v>
      </c>
      <c r="F50" s="170">
        <v>1.441022</v>
      </c>
      <c r="G50" s="149">
        <f t="shared" si="10"/>
        <v>2.1098026036965284E-2</v>
      </c>
      <c r="H50" s="148">
        <f t="shared" si="11"/>
        <v>3.5036301948652667E-5</v>
      </c>
      <c r="I50" s="148">
        <f t="shared" si="12"/>
        <v>1.9521000698027326E-4</v>
      </c>
      <c r="J50" s="171">
        <f t="shared" si="13"/>
        <v>2.1718324340512805E-5</v>
      </c>
      <c r="K50" s="176">
        <f t="shared" si="16"/>
        <v>621.65343009383457</v>
      </c>
      <c r="L50" s="264">
        <f t="shared" si="17"/>
        <v>-0.82280351608696423</v>
      </c>
      <c r="M50" s="150">
        <f t="shared" si="15"/>
        <v>9.4536259682364321</v>
      </c>
    </row>
    <row r="51" spans="2:13" x14ac:dyDescent="0.3">
      <c r="B51" s="193" t="s">
        <v>260</v>
      </c>
      <c r="C51" s="169">
        <v>278.35254400000002</v>
      </c>
      <c r="D51" s="147">
        <v>1677.455866</v>
      </c>
      <c r="E51" s="147">
        <v>1374.677455</v>
      </c>
      <c r="F51" s="170">
        <v>1531.400948</v>
      </c>
      <c r="G51" s="149">
        <f t="shared" si="10"/>
        <v>3.5334419907502783E-3</v>
      </c>
      <c r="H51" s="148">
        <f t="shared" si="11"/>
        <v>2.2017940563814856E-2</v>
      </c>
      <c r="I51" s="148">
        <f t="shared" si="12"/>
        <v>1.7814158784602949E-2</v>
      </c>
      <c r="J51" s="171">
        <f t="shared" si="13"/>
        <v>2.3080468226045668E-2</v>
      </c>
      <c r="K51" s="176">
        <f t="shared" si="16"/>
        <v>-0.8340626721442459</v>
      </c>
      <c r="L51" s="264">
        <f t="shared" si="17"/>
        <v>0.22025414754474171</v>
      </c>
      <c r="M51" s="150">
        <f t="shared" si="15"/>
        <v>-0.10233994774828881</v>
      </c>
    </row>
    <row r="52" spans="2:13" x14ac:dyDescent="0.3">
      <c r="B52" s="193" t="s">
        <v>261</v>
      </c>
      <c r="C52" s="169">
        <v>61.960821000000003</v>
      </c>
      <c r="D52" s="147">
        <v>101.145355</v>
      </c>
      <c r="E52" s="147">
        <v>43.667321000000001</v>
      </c>
      <c r="F52" s="170">
        <v>49.265472000000003</v>
      </c>
      <c r="G52" s="149">
        <f t="shared" si="10"/>
        <v>7.8653840757698132E-4</v>
      </c>
      <c r="H52" s="148">
        <f t="shared" si="11"/>
        <v>1.3276131192687687E-3</v>
      </c>
      <c r="I52" s="148">
        <f t="shared" si="12"/>
        <v>5.65875716636545E-4</v>
      </c>
      <c r="J52" s="171">
        <f t="shared" si="13"/>
        <v>7.4250323706678454E-4</v>
      </c>
      <c r="K52" s="176">
        <f t="shared" si="16"/>
        <v>-0.38740814148113867</v>
      </c>
      <c r="L52" s="264">
        <f t="shared" si="17"/>
        <v>1.3162711309906094</v>
      </c>
      <c r="M52" s="150">
        <f t="shared" si="15"/>
        <v>-0.11363234274909617</v>
      </c>
    </row>
    <row r="53" spans="2:13" x14ac:dyDescent="0.3">
      <c r="B53" s="193" t="s">
        <v>262</v>
      </c>
      <c r="C53" s="169">
        <v>69.048651000000007</v>
      </c>
      <c r="D53" s="147">
        <v>46.384515999999998</v>
      </c>
      <c r="E53" s="147">
        <v>59.171185000000001</v>
      </c>
      <c r="F53" s="170">
        <v>37.524763999999998</v>
      </c>
      <c r="G53" s="149">
        <f t="shared" si="10"/>
        <v>8.765122076558467E-4</v>
      </c>
      <c r="H53" s="148">
        <f t="shared" si="11"/>
        <v>6.0883361349151543E-4</v>
      </c>
      <c r="I53" s="148">
        <f t="shared" si="12"/>
        <v>7.6678706065134105E-4</v>
      </c>
      <c r="J53" s="171">
        <f t="shared" si="13"/>
        <v>5.6555347201722012E-4</v>
      </c>
      <c r="K53" s="176">
        <f t="shared" si="16"/>
        <v>0.48861423928623093</v>
      </c>
      <c r="L53" s="264">
        <f t="shared" si="17"/>
        <v>-0.21609621304694171</v>
      </c>
      <c r="M53" s="150">
        <f t="shared" si="15"/>
        <v>0.57685695238483059</v>
      </c>
    </row>
    <row r="54" spans="2:13" x14ac:dyDescent="0.3">
      <c r="B54" s="193" t="s">
        <v>263</v>
      </c>
      <c r="C54" s="169">
        <v>0.40406500000000001</v>
      </c>
      <c r="D54" s="147">
        <v>88.5548</v>
      </c>
      <c r="E54" s="147">
        <v>47.986873000000003</v>
      </c>
      <c r="F54" s="170">
        <v>16.593197</v>
      </c>
      <c r="G54" s="149">
        <f t="shared" si="10"/>
        <v>5.1292516226922328E-6</v>
      </c>
      <c r="H54" s="148">
        <f t="shared" si="11"/>
        <v>1.1623520848211169E-3</v>
      </c>
      <c r="I54" s="148">
        <f t="shared" si="12"/>
        <v>6.2185189121223788E-4</v>
      </c>
      <c r="J54" s="171">
        <f t="shared" si="13"/>
        <v>2.5008392258551505E-4</v>
      </c>
      <c r="K54" s="176">
        <f t="shared" si="16"/>
        <v>-0.99543711916237176</v>
      </c>
      <c r="L54" s="264">
        <f t="shared" si="17"/>
        <v>0.8453963441210266</v>
      </c>
      <c r="M54" s="150">
        <f t="shared" si="15"/>
        <v>1.8919606631561119</v>
      </c>
    </row>
    <row r="55" spans="2:13" x14ac:dyDescent="0.3">
      <c r="B55" s="193" t="s">
        <v>264</v>
      </c>
      <c r="C55" s="169">
        <v>0.32067299999999999</v>
      </c>
      <c r="D55" s="147">
        <v>76.610828999999995</v>
      </c>
      <c r="E55" s="147">
        <v>380.88891799999999</v>
      </c>
      <c r="F55" s="170">
        <v>4.9515209999999996</v>
      </c>
      <c r="G55" s="149">
        <f t="shared" si="10"/>
        <v>4.0706631497496351E-6</v>
      </c>
      <c r="H55" s="148">
        <f t="shared" si="11"/>
        <v>1.0055779789240567E-3</v>
      </c>
      <c r="I55" s="148">
        <f t="shared" si="12"/>
        <v>4.9358601465880675E-3</v>
      </c>
      <c r="J55" s="171">
        <f t="shared" si="13"/>
        <v>7.4626715662120562E-5</v>
      </c>
      <c r="K55" s="176">
        <f t="shared" si="16"/>
        <v>-0.99581426014852292</v>
      </c>
      <c r="L55" s="264">
        <f t="shared" si="17"/>
        <v>-0.79886306642295124</v>
      </c>
      <c r="M55" s="150">
        <f t="shared" si="15"/>
        <v>75.92361963122039</v>
      </c>
    </row>
    <row r="56" spans="2:13" x14ac:dyDescent="0.3">
      <c r="B56" s="193" t="s">
        <v>265</v>
      </c>
      <c r="C56" s="169">
        <v>2209.9259240000001</v>
      </c>
      <c r="D56" s="147">
        <v>1589.9406959999999</v>
      </c>
      <c r="E56" s="147">
        <v>4410.4200799999999</v>
      </c>
      <c r="F56" s="170">
        <v>1038.4096119999999</v>
      </c>
      <c r="G56" s="149">
        <f t="shared" si="10"/>
        <v>2.8053075944975765E-2</v>
      </c>
      <c r="H56" s="148">
        <f t="shared" si="11"/>
        <v>2.0869234448471878E-2</v>
      </c>
      <c r="I56" s="148">
        <f t="shared" si="12"/>
        <v>5.715371509596863E-2</v>
      </c>
      <c r="J56" s="171">
        <f t="shared" si="13"/>
        <v>1.5650362556381549E-2</v>
      </c>
      <c r="K56" s="176">
        <f t="shared" si="16"/>
        <v>0.38994236046650643</v>
      </c>
      <c r="L56" s="264">
        <f t="shared" si="17"/>
        <v>-0.63950356946497489</v>
      </c>
      <c r="M56" s="150">
        <f t="shared" si="15"/>
        <v>3.2472835661694548</v>
      </c>
    </row>
    <row r="57" spans="2:13" x14ac:dyDescent="0.3">
      <c r="B57" s="193" t="s">
        <v>266</v>
      </c>
      <c r="C57" s="169">
        <v>358.25718699999999</v>
      </c>
      <c r="D57" s="147">
        <v>75.349012000000002</v>
      </c>
      <c r="E57" s="147">
        <v>338.21858200000003</v>
      </c>
      <c r="F57" s="170">
        <v>154.028831</v>
      </c>
      <c r="G57" s="149">
        <f t="shared" si="10"/>
        <v>4.5477615179758324E-3</v>
      </c>
      <c r="H57" s="148">
        <f t="shared" si="11"/>
        <v>9.8901562859846494E-4</v>
      </c>
      <c r="I57" s="148">
        <f t="shared" si="12"/>
        <v>4.3829041508877094E-3</v>
      </c>
      <c r="J57" s="171">
        <f t="shared" si="13"/>
        <v>2.3214413863549849E-3</v>
      </c>
      <c r="K57" s="176">
        <f t="shared" si="16"/>
        <v>3.7546368225770497</v>
      </c>
      <c r="L57" s="264">
        <f t="shared" si="17"/>
        <v>-0.77721800039951683</v>
      </c>
      <c r="M57" s="150">
        <f t="shared" si="15"/>
        <v>1.1958134707910628</v>
      </c>
    </row>
    <row r="58" spans="2:13" x14ac:dyDescent="0.3">
      <c r="B58" s="193" t="s">
        <v>267</v>
      </c>
      <c r="C58" s="169">
        <v>0</v>
      </c>
      <c r="D58" s="147">
        <v>1.776273</v>
      </c>
      <c r="E58" s="147">
        <v>0</v>
      </c>
      <c r="F58" s="170">
        <v>1.2435419999999999</v>
      </c>
      <c r="G58" s="149">
        <f t="shared" si="10"/>
        <v>0</v>
      </c>
      <c r="H58" s="148">
        <f t="shared" si="11"/>
        <v>2.3314993933264595E-5</v>
      </c>
      <c r="I58" s="148">
        <f t="shared" si="12"/>
        <v>0</v>
      </c>
      <c r="J58" s="171">
        <f t="shared" si="13"/>
        <v>1.8742009828475881E-5</v>
      </c>
      <c r="K58" s="176">
        <f t="shared" si="16"/>
        <v>-1</v>
      </c>
      <c r="L58" s="264" t="s">
        <v>337</v>
      </c>
      <c r="M58" s="150">
        <f t="shared" si="15"/>
        <v>-1</v>
      </c>
    </row>
    <row r="59" spans="2:13" x14ac:dyDescent="0.3">
      <c r="B59" s="193" t="s">
        <v>268</v>
      </c>
      <c r="C59" s="169">
        <v>0</v>
      </c>
      <c r="D59" s="147">
        <v>0</v>
      </c>
      <c r="E59" s="147">
        <v>0</v>
      </c>
      <c r="F59" s="170">
        <v>5.4836999999999997E-2</v>
      </c>
      <c r="G59" s="149">
        <f t="shared" si="10"/>
        <v>0</v>
      </c>
      <c r="H59" s="148">
        <f t="shared" si="11"/>
        <v>0</v>
      </c>
      <c r="I59" s="148">
        <f t="shared" si="12"/>
        <v>0</v>
      </c>
      <c r="J59" s="171">
        <f t="shared" si="13"/>
        <v>8.2647437156455661E-7</v>
      </c>
      <c r="K59" s="176">
        <v>0</v>
      </c>
      <c r="L59" s="264" t="s">
        <v>337</v>
      </c>
      <c r="M59" s="150">
        <f t="shared" si="15"/>
        <v>-1</v>
      </c>
    </row>
    <row r="60" spans="2:13" x14ac:dyDescent="0.3">
      <c r="B60" s="193" t="s">
        <v>269</v>
      </c>
      <c r="C60" s="169">
        <v>0.29500500000000002</v>
      </c>
      <c r="D60" s="147">
        <v>3.1674000000000001E-2</v>
      </c>
      <c r="E60" s="147">
        <v>0.14722199999999999</v>
      </c>
      <c r="F60" s="170">
        <v>0.13439799999999999</v>
      </c>
      <c r="G60" s="149">
        <f t="shared" si="10"/>
        <v>3.7448303489595042E-6</v>
      </c>
      <c r="H60" s="148">
        <f t="shared" si="11"/>
        <v>4.157464071357403E-7</v>
      </c>
      <c r="I60" s="148">
        <f t="shared" si="12"/>
        <v>1.9078192306476832E-6</v>
      </c>
      <c r="J60" s="171">
        <f t="shared" si="13"/>
        <v>2.0255758445854677E-6</v>
      </c>
      <c r="K60" s="176">
        <f t="shared" ref="K60:L66" si="18">+C60/D60-1</f>
        <v>8.3137904906232247</v>
      </c>
      <c r="L60" s="264">
        <f t="shared" si="18"/>
        <v>-0.78485552431022532</v>
      </c>
      <c r="M60" s="150">
        <f t="shared" si="15"/>
        <v>9.5418086578669348E-2</v>
      </c>
    </row>
    <row r="61" spans="2:13" x14ac:dyDescent="0.3">
      <c r="B61" s="193" t="s">
        <v>270</v>
      </c>
      <c r="C61" s="169">
        <v>4.5917529999999998</v>
      </c>
      <c r="D61" s="147">
        <v>4.8146589999999998</v>
      </c>
      <c r="E61" s="147">
        <v>2.250003</v>
      </c>
      <c r="F61" s="170">
        <v>5.5306100000000002</v>
      </c>
      <c r="G61" s="149">
        <f t="shared" si="10"/>
        <v>5.8288286603026557E-5</v>
      </c>
      <c r="H61" s="148">
        <f t="shared" si="11"/>
        <v>6.3196223427219674E-5</v>
      </c>
      <c r="I61" s="148">
        <f t="shared" si="12"/>
        <v>2.9157320185943536E-5</v>
      </c>
      <c r="J61" s="171">
        <f t="shared" si="13"/>
        <v>8.3354439960585977E-5</v>
      </c>
      <c r="K61" s="176">
        <f t="shared" si="18"/>
        <v>-4.6297359792251136E-2</v>
      </c>
      <c r="L61" s="264">
        <f t="shared" si="18"/>
        <v>1.1398455913169894</v>
      </c>
      <c r="M61" s="150">
        <f t="shared" si="15"/>
        <v>-0.59317272416605049</v>
      </c>
    </row>
    <row r="62" spans="2:13" x14ac:dyDescent="0.3">
      <c r="B62" s="193" t="s">
        <v>271</v>
      </c>
      <c r="C62" s="169">
        <v>1.7653799999999999</v>
      </c>
      <c r="D62" s="147">
        <v>0.66152200000000005</v>
      </c>
      <c r="E62" s="147">
        <v>44.747875000000001</v>
      </c>
      <c r="F62" s="170">
        <v>7.0674200000000003</v>
      </c>
      <c r="G62" s="149">
        <f t="shared" si="10"/>
        <v>2.2409954412454465E-5</v>
      </c>
      <c r="H62" s="148">
        <f t="shared" si="11"/>
        <v>8.6830016651275235E-6</v>
      </c>
      <c r="I62" s="148">
        <f t="shared" si="12"/>
        <v>5.7987839083573577E-4</v>
      </c>
      <c r="J62" s="171">
        <f t="shared" si="13"/>
        <v>1.0651643056846252E-4</v>
      </c>
      <c r="K62" s="176">
        <f t="shared" si="18"/>
        <v>1.6686640807108453</v>
      </c>
      <c r="L62" s="264">
        <f t="shared" si="18"/>
        <v>-0.98521668347379621</v>
      </c>
      <c r="M62" s="150">
        <f t="shared" si="15"/>
        <v>5.3315714928502906</v>
      </c>
    </row>
    <row r="63" spans="2:13" x14ac:dyDescent="0.3">
      <c r="B63" s="193" t="s">
        <v>272</v>
      </c>
      <c r="C63" s="169">
        <v>36.485166999999997</v>
      </c>
      <c r="D63" s="147">
        <v>24.735761</v>
      </c>
      <c r="E63" s="147">
        <v>13.713796</v>
      </c>
      <c r="F63" s="170">
        <v>16.123892999999999</v>
      </c>
      <c r="G63" s="149">
        <f t="shared" si="10"/>
        <v>4.6314727095627458E-4</v>
      </c>
      <c r="H63" s="148">
        <f t="shared" si="11"/>
        <v>3.2467650955099974E-4</v>
      </c>
      <c r="I63" s="148">
        <f t="shared" si="12"/>
        <v>1.7771422568623764E-4</v>
      </c>
      <c r="J63" s="171">
        <f t="shared" si="13"/>
        <v>2.4301081996369521E-4</v>
      </c>
      <c r="K63" s="176">
        <f t="shared" si="18"/>
        <v>0.47499674661313218</v>
      </c>
      <c r="L63" s="264">
        <f t="shared" si="18"/>
        <v>0.80371364719148519</v>
      </c>
      <c r="M63" s="150">
        <f t="shared" si="15"/>
        <v>-0.14947364138424879</v>
      </c>
    </row>
    <row r="64" spans="2:13" x14ac:dyDescent="0.3">
      <c r="B64" s="193" t="s">
        <v>273</v>
      </c>
      <c r="C64" s="169">
        <v>0.16370899999999999</v>
      </c>
      <c r="D64" s="147">
        <v>57.459192999999999</v>
      </c>
      <c r="E64" s="147">
        <v>0.55966300000000002</v>
      </c>
      <c r="F64" s="170">
        <v>3.9696000000000002E-2</v>
      </c>
      <c r="G64" s="149">
        <f t="shared" si="10"/>
        <v>2.0781425114754377E-6</v>
      </c>
      <c r="H64" s="148">
        <f t="shared" si="11"/>
        <v>7.54197545200135E-4</v>
      </c>
      <c r="I64" s="148">
        <f t="shared" si="12"/>
        <v>7.2525562353586714E-6</v>
      </c>
      <c r="J64" s="171">
        <f t="shared" si="13"/>
        <v>5.9827719703168743E-7</v>
      </c>
      <c r="K64" s="176">
        <f t="shared" si="18"/>
        <v>-0.99715086496254834</v>
      </c>
      <c r="L64" s="264">
        <f t="shared" si="18"/>
        <v>101.66748561187714</v>
      </c>
      <c r="M64" s="150">
        <f t="shared" si="15"/>
        <v>13.098725312374043</v>
      </c>
    </row>
    <row r="65" spans="2:13" x14ac:dyDescent="0.3">
      <c r="B65" s="193" t="s">
        <v>274</v>
      </c>
      <c r="C65" s="169">
        <v>53.917048000000001</v>
      </c>
      <c r="D65" s="147">
        <v>26.056756</v>
      </c>
      <c r="E65" s="147">
        <v>141.646714</v>
      </c>
      <c r="F65" s="170">
        <v>64.789507999999998</v>
      </c>
      <c r="G65" s="149">
        <f t="shared" si="10"/>
        <v>6.8442974755243582E-4</v>
      </c>
      <c r="H65" s="148">
        <f t="shared" si="11"/>
        <v>3.4201561812883261E-4</v>
      </c>
      <c r="I65" s="148">
        <f t="shared" si="12"/>
        <v>1.8355702607439949E-3</v>
      </c>
      <c r="J65" s="171">
        <f t="shared" si="13"/>
        <v>9.7647332837822668E-4</v>
      </c>
      <c r="K65" s="176">
        <f t="shared" si="18"/>
        <v>1.0692156767327443</v>
      </c>
      <c r="L65" s="264">
        <f t="shared" si="18"/>
        <v>-0.81604404885806248</v>
      </c>
      <c r="M65" s="150">
        <f t="shared" si="15"/>
        <v>1.1862600654414601</v>
      </c>
    </row>
    <row r="66" spans="2:13" x14ac:dyDescent="0.3">
      <c r="B66" s="193" t="s">
        <v>275</v>
      </c>
      <c r="C66" s="169">
        <v>37.658912999999998</v>
      </c>
      <c r="D66" s="147">
        <v>496.92716100000001</v>
      </c>
      <c r="E66" s="147">
        <v>31.906953999999999</v>
      </c>
      <c r="F66" s="170">
        <v>22.160150000000002</v>
      </c>
      <c r="G66" s="149">
        <f t="shared" si="10"/>
        <v>4.7804694941179168E-4</v>
      </c>
      <c r="H66" s="148">
        <f t="shared" si="11"/>
        <v>6.5225636734834109E-3</v>
      </c>
      <c r="I66" s="148">
        <f t="shared" si="12"/>
        <v>4.134755704486491E-4</v>
      </c>
      <c r="J66" s="171">
        <f t="shared" si="13"/>
        <v>3.3398610509375627E-4</v>
      </c>
      <c r="K66" s="176">
        <f t="shared" si="18"/>
        <v>-0.92421643259705022</v>
      </c>
      <c r="L66" s="264">
        <f t="shared" si="18"/>
        <v>14.574258859056243</v>
      </c>
      <c r="M66" s="150">
        <f t="shared" si="15"/>
        <v>0.43983474841099879</v>
      </c>
    </row>
    <row r="67" spans="2:13" x14ac:dyDescent="0.3">
      <c r="B67" s="193" t="s">
        <v>276</v>
      </c>
      <c r="C67" s="169">
        <v>445.74179900000001</v>
      </c>
      <c r="D67" s="147">
        <v>0</v>
      </c>
      <c r="E67" s="147">
        <v>950.82379000000003</v>
      </c>
      <c r="F67" s="170">
        <v>678.56705999999997</v>
      </c>
      <c r="G67" s="149">
        <f t="shared" si="10"/>
        <v>5.6583021192691896E-3</v>
      </c>
      <c r="H67" s="148">
        <f t="shared" si="11"/>
        <v>0</v>
      </c>
      <c r="I67" s="148">
        <f t="shared" si="12"/>
        <v>1.2321527431493352E-2</v>
      </c>
      <c r="J67" s="171">
        <f t="shared" si="13"/>
        <v>1.0227005205935934E-2</v>
      </c>
      <c r="K67" s="176">
        <v>0</v>
      </c>
      <c r="L67" s="264">
        <f>+D67/E67-1</f>
        <v>-1</v>
      </c>
      <c r="M67" s="150">
        <f t="shared" si="15"/>
        <v>0.40122302724214176</v>
      </c>
    </row>
    <row r="68" spans="2:13" x14ac:dyDescent="0.3">
      <c r="B68" s="193" t="s">
        <v>277</v>
      </c>
      <c r="C68" s="169">
        <v>0</v>
      </c>
      <c r="D68" s="147">
        <v>0.109708</v>
      </c>
      <c r="E68" s="147">
        <v>0.70233299999999999</v>
      </c>
      <c r="F68" s="170">
        <v>2.16107</v>
      </c>
      <c r="G68" s="149">
        <f t="shared" si="10"/>
        <v>0</v>
      </c>
      <c r="H68" s="148">
        <f t="shared" si="11"/>
        <v>1.4400046357911156E-6</v>
      </c>
      <c r="I68" s="148">
        <f t="shared" si="12"/>
        <v>9.1013870462191745E-6</v>
      </c>
      <c r="J68" s="171">
        <f t="shared" si="13"/>
        <v>3.2570508418713944E-5</v>
      </c>
      <c r="K68" s="176">
        <f>+C68/D68-1</f>
        <v>-1</v>
      </c>
      <c r="L68" s="264">
        <f>+D68/E68-1</f>
        <v>-0.84379489501418847</v>
      </c>
      <c r="M68" s="150">
        <f t="shared" si="15"/>
        <v>-0.67500682532264111</v>
      </c>
    </row>
    <row r="69" spans="2:13" x14ac:dyDescent="0.3">
      <c r="B69" s="193" t="s">
        <v>278</v>
      </c>
      <c r="C69" s="169">
        <v>0</v>
      </c>
      <c r="D69" s="147">
        <v>2.590125</v>
      </c>
      <c r="E69" s="147">
        <v>0</v>
      </c>
      <c r="F69" s="170">
        <v>10.708586</v>
      </c>
      <c r="G69" s="149">
        <f t="shared" si="10"/>
        <v>0</v>
      </c>
      <c r="H69" s="148">
        <f t="shared" si="11"/>
        <v>3.3997447836789144E-5</v>
      </c>
      <c r="I69" s="148">
        <f t="shared" si="12"/>
        <v>0</v>
      </c>
      <c r="J69" s="171">
        <f t="shared" si="13"/>
        <v>1.6139416606843939E-4</v>
      </c>
      <c r="K69" s="176">
        <f>+C69/D69-1</f>
        <v>-1</v>
      </c>
      <c r="L69" s="264" t="s">
        <v>337</v>
      </c>
      <c r="M69" s="150">
        <f t="shared" si="15"/>
        <v>-1</v>
      </c>
    </row>
    <row r="70" spans="2:13" x14ac:dyDescent="0.3">
      <c r="B70" s="193" t="s">
        <v>279</v>
      </c>
      <c r="C70" s="169">
        <v>0.67223200000000005</v>
      </c>
      <c r="D70" s="147">
        <v>0.92788300000000001</v>
      </c>
      <c r="E70" s="147">
        <v>1.3990899999999999</v>
      </c>
      <c r="F70" s="170">
        <v>1.2120820000000001</v>
      </c>
      <c r="G70" s="149">
        <f t="shared" si="10"/>
        <v>8.5333970445983824E-6</v>
      </c>
      <c r="H70" s="148">
        <f t="shared" si="11"/>
        <v>1.2179201347866771E-5</v>
      </c>
      <c r="I70" s="148">
        <f t="shared" si="12"/>
        <v>1.8130515869957392E-5</v>
      </c>
      <c r="J70" s="171">
        <f t="shared" si="13"/>
        <v>1.8267861284072999E-5</v>
      </c>
      <c r="K70" s="176">
        <f>+C70/D70-1</f>
        <v>-0.27552072836769281</v>
      </c>
      <c r="L70" s="264">
        <f t="shared" ref="L70:L83" si="19">+D70/E70-1</f>
        <v>-0.33679534554603341</v>
      </c>
      <c r="M70" s="150">
        <f t="shared" si="15"/>
        <v>0.15428659117122434</v>
      </c>
    </row>
    <row r="71" spans="2:13" x14ac:dyDescent="0.3">
      <c r="B71" s="193" t="s">
        <v>280</v>
      </c>
      <c r="C71" s="169">
        <v>17.475946</v>
      </c>
      <c r="D71" s="147">
        <v>7.5491250000000001</v>
      </c>
      <c r="E71" s="147">
        <v>4.2861520000000004</v>
      </c>
      <c r="F71" s="170">
        <v>0.19062000000000001</v>
      </c>
      <c r="G71" s="149">
        <f t="shared" si="10"/>
        <v>2.2184184321478434E-4</v>
      </c>
      <c r="H71" s="148">
        <f t="shared" si="11"/>
        <v>9.9088261532127156E-5</v>
      </c>
      <c r="I71" s="148">
        <f t="shared" si="12"/>
        <v>5.5543350933141989E-5</v>
      </c>
      <c r="J71" s="171">
        <f t="shared" si="13"/>
        <v>2.8729242064233238E-6</v>
      </c>
      <c r="K71" s="176">
        <f>+C71/D71-1</f>
        <v>1.3149631248654647</v>
      </c>
      <c r="L71" s="264">
        <f t="shared" si="19"/>
        <v>0.76128261433565569</v>
      </c>
      <c r="M71" s="150">
        <f t="shared" si="15"/>
        <v>21.485321582205437</v>
      </c>
    </row>
    <row r="72" spans="2:13" x14ac:dyDescent="0.3">
      <c r="B72" s="193" t="s">
        <v>281</v>
      </c>
      <c r="C72" s="169">
        <v>0</v>
      </c>
      <c r="D72" s="147">
        <v>0</v>
      </c>
      <c r="E72" s="147">
        <v>82.861524000000003</v>
      </c>
      <c r="F72" s="170">
        <v>19.180385000000001</v>
      </c>
      <c r="G72" s="149">
        <f t="shared" ref="G72:G103" si="20">+C72/C$7</f>
        <v>0</v>
      </c>
      <c r="H72" s="148">
        <f t="shared" ref="H72:H103" si="21">+D72/D$7</f>
        <v>0</v>
      </c>
      <c r="I72" s="148">
        <f t="shared" ref="I72:I103" si="22">+E72/E$7</f>
        <v>1.0737852288922481E-3</v>
      </c>
      <c r="J72" s="171">
        <f t="shared" ref="J72:J103" si="23">+F72/F$7</f>
        <v>2.8907665698782301E-4</v>
      </c>
      <c r="K72" s="176">
        <v>0</v>
      </c>
      <c r="L72" s="264">
        <f t="shared" si="19"/>
        <v>-1</v>
      </c>
      <c r="M72" s="150">
        <f t="shared" ref="M72:M100" si="24">+E72/F72-1</f>
        <v>3.3201178704181382</v>
      </c>
    </row>
    <row r="73" spans="2:13" x14ac:dyDescent="0.3">
      <c r="B73" s="193" t="s">
        <v>282</v>
      </c>
      <c r="C73" s="169">
        <v>10146.458169</v>
      </c>
      <c r="D73" s="147">
        <v>4613.5313189999997</v>
      </c>
      <c r="E73" s="147">
        <v>4801.0841689999997</v>
      </c>
      <c r="F73" s="170">
        <v>4838.3427920000004</v>
      </c>
      <c r="G73" s="149">
        <f t="shared" si="20"/>
        <v>0.1288004084192447</v>
      </c>
      <c r="H73" s="148">
        <f t="shared" si="21"/>
        <v>6.055626286804517E-2</v>
      </c>
      <c r="I73" s="148">
        <f t="shared" si="22"/>
        <v>6.2216249647310533E-2</v>
      </c>
      <c r="J73" s="171">
        <f t="shared" si="23"/>
        <v>7.2920953342307249E-2</v>
      </c>
      <c r="K73" s="176">
        <f t="shared" ref="K73:K83" si="25">+C73/D73-1</f>
        <v>1.1992823864040187</v>
      </c>
      <c r="L73" s="264">
        <f t="shared" si="19"/>
        <v>-3.906468693279852E-2</v>
      </c>
      <c r="M73" s="150">
        <f t="shared" si="24"/>
        <v>-7.700699310021264E-3</v>
      </c>
    </row>
    <row r="74" spans="2:13" x14ac:dyDescent="0.3">
      <c r="B74" s="193" t="s">
        <v>283</v>
      </c>
      <c r="C74" s="169">
        <v>0</v>
      </c>
      <c r="D74" s="147">
        <v>11.910824</v>
      </c>
      <c r="E74" s="147">
        <v>4.2774000000000001</v>
      </c>
      <c r="F74" s="170">
        <v>28.190708000000001</v>
      </c>
      <c r="G74" s="149">
        <f t="shared" si="20"/>
        <v>0</v>
      </c>
      <c r="H74" s="148">
        <f t="shared" si="21"/>
        <v>1.5633902519499105E-4</v>
      </c>
      <c r="I74" s="148">
        <f t="shared" si="22"/>
        <v>5.5429935588243604E-5</v>
      </c>
      <c r="J74" s="171">
        <f t="shared" si="23"/>
        <v>4.2487549789849778E-4</v>
      </c>
      <c r="K74" s="176">
        <f t="shared" si="25"/>
        <v>-1</v>
      </c>
      <c r="L74" s="264">
        <f t="shared" si="19"/>
        <v>1.7845943797634076</v>
      </c>
      <c r="M74" s="150">
        <f t="shared" si="24"/>
        <v>-0.8482691530840587</v>
      </c>
    </row>
    <row r="75" spans="2:13" x14ac:dyDescent="0.3">
      <c r="B75" s="193" t="s">
        <v>284</v>
      </c>
      <c r="C75" s="169">
        <v>6.485474</v>
      </c>
      <c r="D75" s="147">
        <v>1.7770779999999999</v>
      </c>
      <c r="E75" s="147">
        <v>22.723196999999999</v>
      </c>
      <c r="F75" s="170">
        <v>27.034970999999999</v>
      </c>
      <c r="G75" s="149">
        <f t="shared" si="20"/>
        <v>8.2327417713556696E-5</v>
      </c>
      <c r="H75" s="148">
        <f t="shared" si="21"/>
        <v>2.3325560197637401E-5</v>
      </c>
      <c r="I75" s="148">
        <f t="shared" si="22"/>
        <v>2.9446517652521864E-4</v>
      </c>
      <c r="J75" s="171">
        <f t="shared" si="23"/>
        <v>4.0745683876745653E-4</v>
      </c>
      <c r="K75" s="176">
        <f t="shared" si="25"/>
        <v>2.6495156656038734</v>
      </c>
      <c r="L75" s="264">
        <f t="shared" si="19"/>
        <v>-0.92179454325903176</v>
      </c>
      <c r="M75" s="150">
        <f t="shared" si="24"/>
        <v>-0.15948875994725498</v>
      </c>
    </row>
    <row r="76" spans="2:13" x14ac:dyDescent="0.3">
      <c r="B76" s="193" t="s">
        <v>285</v>
      </c>
      <c r="C76" s="169">
        <v>57.659081</v>
      </c>
      <c r="D76" s="147">
        <v>66.216695999999999</v>
      </c>
      <c r="E76" s="147">
        <v>31.902242999999999</v>
      </c>
      <c r="F76" s="170">
        <v>77.038614999999993</v>
      </c>
      <c r="G76" s="149">
        <f t="shared" si="20"/>
        <v>7.3193158225085789E-4</v>
      </c>
      <c r="H76" s="148">
        <f t="shared" si="21"/>
        <v>8.6914672773882504E-4</v>
      </c>
      <c r="I76" s="148">
        <f t="shared" si="22"/>
        <v>4.1341452158098269E-4</v>
      </c>
      <c r="J76" s="171">
        <f t="shared" si="23"/>
        <v>1.1610854152912964E-3</v>
      </c>
      <c r="K76" s="176">
        <f t="shared" si="25"/>
        <v>-0.12923651460954799</v>
      </c>
      <c r="L76" s="264">
        <f t="shared" si="19"/>
        <v>1.0756125517569406</v>
      </c>
      <c r="M76" s="150">
        <f t="shared" si="24"/>
        <v>-0.5858928279019554</v>
      </c>
    </row>
    <row r="77" spans="2:13" x14ac:dyDescent="0.3">
      <c r="B77" s="193" t="s">
        <v>286</v>
      </c>
      <c r="C77" s="169">
        <v>111.214834</v>
      </c>
      <c r="D77" s="147">
        <v>171.29663300000001</v>
      </c>
      <c r="E77" s="147">
        <v>56.461081</v>
      </c>
      <c r="F77" s="170">
        <v>43.535387999999998</v>
      </c>
      <c r="G77" s="149">
        <f t="shared" si="20"/>
        <v>1.4117750059073348E-3</v>
      </c>
      <c r="H77" s="148">
        <f t="shared" si="21"/>
        <v>2.2484043608069549E-3</v>
      </c>
      <c r="I77" s="148">
        <f t="shared" si="22"/>
        <v>7.3166738744859141E-4</v>
      </c>
      <c r="J77" s="171">
        <f t="shared" si="23"/>
        <v>6.5614243007675727E-4</v>
      </c>
      <c r="K77" s="176">
        <f t="shared" si="25"/>
        <v>-0.3507471101314642</v>
      </c>
      <c r="L77" s="264">
        <f t="shared" si="19"/>
        <v>2.0338886533185581</v>
      </c>
      <c r="M77" s="150">
        <f t="shared" si="24"/>
        <v>0.29690083386875998</v>
      </c>
    </row>
    <row r="78" spans="2:13" x14ac:dyDescent="0.3">
      <c r="B78" s="193" t="s">
        <v>287</v>
      </c>
      <c r="C78" s="169">
        <v>17.307608999999999</v>
      </c>
      <c r="D78" s="147">
        <v>11.157495000000001</v>
      </c>
      <c r="E78" s="147">
        <v>45.107841999999998</v>
      </c>
      <c r="F78" s="170">
        <v>2.1827740000000002</v>
      </c>
      <c r="G78" s="149">
        <f t="shared" si="20"/>
        <v>2.1970495229275657E-4</v>
      </c>
      <c r="H78" s="148">
        <f t="shared" si="21"/>
        <v>1.4645098373697627E-4</v>
      </c>
      <c r="I78" s="148">
        <f t="shared" si="22"/>
        <v>5.8454312820514082E-4</v>
      </c>
      <c r="J78" s="171">
        <f t="shared" si="23"/>
        <v>3.2897619671343325E-5</v>
      </c>
      <c r="K78" s="176">
        <f t="shared" si="25"/>
        <v>0.55120920959408881</v>
      </c>
      <c r="L78" s="264">
        <f t="shared" si="19"/>
        <v>-0.75264844192723734</v>
      </c>
      <c r="M78" s="150">
        <f t="shared" si="24"/>
        <v>19.665374427219671</v>
      </c>
    </row>
    <row r="79" spans="2:13" x14ac:dyDescent="0.3">
      <c r="B79" s="193" t="s">
        <v>288</v>
      </c>
      <c r="C79" s="169">
        <v>35156.608010999997</v>
      </c>
      <c r="D79" s="147">
        <v>32862.72752</v>
      </c>
      <c r="E79" s="147">
        <v>34598.547603999999</v>
      </c>
      <c r="F79" s="170">
        <v>32890.57821</v>
      </c>
      <c r="G79" s="149">
        <f t="shared" si="20"/>
        <v>0.44628237706501794</v>
      </c>
      <c r="H79" s="148">
        <f t="shared" si="21"/>
        <v>0.43134939998487137</v>
      </c>
      <c r="I79" s="148">
        <f t="shared" si="22"/>
        <v>0.4483553712854772</v>
      </c>
      <c r="J79" s="171">
        <f t="shared" si="23"/>
        <v>0.49570946544312511</v>
      </c>
      <c r="K79" s="176">
        <f t="shared" si="25"/>
        <v>6.9801889986275789E-2</v>
      </c>
      <c r="L79" s="264">
        <f t="shared" si="19"/>
        <v>-5.0170316507717194E-2</v>
      </c>
      <c r="M79" s="150">
        <f t="shared" si="24"/>
        <v>5.1928834546323355E-2</v>
      </c>
    </row>
    <row r="80" spans="2:13" x14ac:dyDescent="0.3">
      <c r="B80" s="193" t="s">
        <v>289</v>
      </c>
      <c r="C80" s="169">
        <v>1.2821610000000001</v>
      </c>
      <c r="D80" s="147">
        <v>17.133763999999999</v>
      </c>
      <c r="E80" s="147">
        <v>6.4712579999999997</v>
      </c>
      <c r="F80" s="170">
        <v>7.85928</v>
      </c>
      <c r="G80" s="149">
        <f t="shared" si="20"/>
        <v>1.6275912018617541E-5</v>
      </c>
      <c r="H80" s="148">
        <f t="shared" si="21"/>
        <v>2.2489426102518436E-4</v>
      </c>
      <c r="I80" s="148">
        <f t="shared" si="22"/>
        <v>8.3859684414575711E-5</v>
      </c>
      <c r="J80" s="171">
        <f t="shared" si="23"/>
        <v>1.1845092727446594E-4</v>
      </c>
      <c r="K80" s="176">
        <f t="shared" si="25"/>
        <v>-0.92516758139075572</v>
      </c>
      <c r="L80" s="264">
        <f t="shared" si="19"/>
        <v>1.6476712874065598</v>
      </c>
      <c r="M80" s="150">
        <f t="shared" si="24"/>
        <v>-0.17660930772284489</v>
      </c>
    </row>
    <row r="81" spans="2:13" x14ac:dyDescent="0.3">
      <c r="B81" s="193" t="s">
        <v>290</v>
      </c>
      <c r="C81" s="169">
        <v>10.902445</v>
      </c>
      <c r="D81" s="147">
        <v>19.860903</v>
      </c>
      <c r="E81" s="147">
        <v>45.765816000000001</v>
      </c>
      <c r="F81" s="170">
        <v>28.520078000000002</v>
      </c>
      <c r="G81" s="149">
        <f t="shared" si="20"/>
        <v>1.3839699975885764E-4</v>
      </c>
      <c r="H81" s="148">
        <f t="shared" si="21"/>
        <v>2.6069012643560791E-4</v>
      </c>
      <c r="I81" s="148">
        <f t="shared" si="22"/>
        <v>5.9306967621064401E-4</v>
      </c>
      <c r="J81" s="171">
        <f t="shared" si="23"/>
        <v>4.298395890005314E-4</v>
      </c>
      <c r="K81" s="176">
        <f t="shared" si="25"/>
        <v>-0.45105995432332557</v>
      </c>
      <c r="L81" s="264">
        <f t="shared" si="19"/>
        <v>-0.56603192653660983</v>
      </c>
      <c r="M81" s="150">
        <f t="shared" si="24"/>
        <v>0.60468761691324957</v>
      </c>
    </row>
    <row r="82" spans="2:13" x14ac:dyDescent="0.3">
      <c r="B82" s="193" t="s">
        <v>291</v>
      </c>
      <c r="C82" s="169">
        <v>110.24403</v>
      </c>
      <c r="D82" s="147">
        <v>134.13036199999999</v>
      </c>
      <c r="E82" s="147">
        <v>214.75981100000001</v>
      </c>
      <c r="F82" s="170">
        <v>203.40664699999999</v>
      </c>
      <c r="G82" s="149">
        <f t="shared" si="20"/>
        <v>1.3994514985698617E-3</v>
      </c>
      <c r="H82" s="148">
        <f t="shared" si="21"/>
        <v>1.7605675345493536E-3</v>
      </c>
      <c r="I82" s="148">
        <f t="shared" si="22"/>
        <v>2.7830276548074465E-3</v>
      </c>
      <c r="J82" s="171">
        <f t="shared" si="23"/>
        <v>3.0656378129981328E-3</v>
      </c>
      <c r="K82" s="176">
        <f t="shared" si="25"/>
        <v>-0.17808296081389829</v>
      </c>
      <c r="L82" s="264">
        <f t="shared" si="19"/>
        <v>-0.3754401190081138</v>
      </c>
      <c r="M82" s="150">
        <f t="shared" si="24"/>
        <v>5.5815108146392234E-2</v>
      </c>
    </row>
    <row r="83" spans="2:13" x14ac:dyDescent="0.3">
      <c r="B83" s="193" t="s">
        <v>292</v>
      </c>
      <c r="C83" s="169">
        <v>330.81025</v>
      </c>
      <c r="D83" s="147">
        <v>20.895363</v>
      </c>
      <c r="E83" s="147">
        <v>19.263079999999999</v>
      </c>
      <c r="F83" s="170">
        <v>18.882037</v>
      </c>
      <c r="G83" s="149">
        <f t="shared" si="20"/>
        <v>4.1993466685204687E-3</v>
      </c>
      <c r="H83" s="148">
        <f t="shared" si="21"/>
        <v>2.74268235557463E-4</v>
      </c>
      <c r="I83" s="148">
        <f t="shared" si="22"/>
        <v>2.4962624108832083E-4</v>
      </c>
      <c r="J83" s="171">
        <f t="shared" si="23"/>
        <v>2.8458011312496506E-4</v>
      </c>
      <c r="K83" s="176">
        <f t="shared" si="25"/>
        <v>14.83175415521616</v>
      </c>
      <c r="L83" s="264">
        <f t="shared" si="19"/>
        <v>8.473634538194319E-2</v>
      </c>
      <c r="M83" s="150">
        <f t="shared" si="24"/>
        <v>2.0180185008640716E-2</v>
      </c>
    </row>
    <row r="84" spans="2:13" x14ac:dyDescent="0.3">
      <c r="B84" s="193" t="s">
        <v>293</v>
      </c>
      <c r="C84" s="169">
        <v>33.882497999999998</v>
      </c>
      <c r="D84" s="147">
        <v>0</v>
      </c>
      <c r="E84" s="147">
        <v>0</v>
      </c>
      <c r="F84" s="170">
        <v>20.780754000000002</v>
      </c>
      <c r="G84" s="149">
        <f t="shared" si="20"/>
        <v>4.3010866530723103E-4</v>
      </c>
      <c r="H84" s="148">
        <f t="shared" si="21"/>
        <v>0</v>
      </c>
      <c r="I84" s="148">
        <f t="shared" si="22"/>
        <v>0</v>
      </c>
      <c r="J84" s="171">
        <f t="shared" si="23"/>
        <v>3.1319657535583E-4</v>
      </c>
      <c r="K84" s="176">
        <v>0</v>
      </c>
      <c r="L84" s="264" t="s">
        <v>337</v>
      </c>
      <c r="M84" s="150">
        <f t="shared" si="24"/>
        <v>-1</v>
      </c>
    </row>
    <row r="85" spans="2:13" x14ac:dyDescent="0.3">
      <c r="B85" s="193" t="s">
        <v>294</v>
      </c>
      <c r="C85" s="169">
        <v>2.9902890000000002</v>
      </c>
      <c r="D85" s="147">
        <v>1.5594980000000001</v>
      </c>
      <c r="E85" s="147">
        <v>7.0185969999999998</v>
      </c>
      <c r="F85" s="170">
        <v>2.2908949999999999</v>
      </c>
      <c r="G85" s="149">
        <f t="shared" si="20"/>
        <v>3.7959102385924873E-5</v>
      </c>
      <c r="H85" s="148">
        <f t="shared" si="21"/>
        <v>2.0469649884301721E-5</v>
      </c>
      <c r="I85" s="148">
        <f t="shared" si="22"/>
        <v>9.0952536501108099E-5</v>
      </c>
      <c r="J85" s="171">
        <f t="shared" si="23"/>
        <v>3.4527162416714717E-5</v>
      </c>
      <c r="K85" s="176">
        <f>+C85/D85-1</f>
        <v>0.91746895475338874</v>
      </c>
      <c r="L85" s="264">
        <f>+D85/E85-1</f>
        <v>-0.77780488037708961</v>
      </c>
      <c r="M85" s="150">
        <f t="shared" si="24"/>
        <v>2.0636921377889426</v>
      </c>
    </row>
    <row r="86" spans="2:13" x14ac:dyDescent="0.3">
      <c r="B86" s="193" t="s">
        <v>295</v>
      </c>
      <c r="C86" s="169">
        <v>0</v>
      </c>
      <c r="D86" s="147">
        <v>0</v>
      </c>
      <c r="E86" s="147">
        <v>0</v>
      </c>
      <c r="F86" s="170">
        <v>0.136267</v>
      </c>
      <c r="G86" s="149">
        <f t="shared" si="20"/>
        <v>0</v>
      </c>
      <c r="H86" s="148">
        <f t="shared" si="21"/>
        <v>0</v>
      </c>
      <c r="I86" s="148">
        <f t="shared" si="22"/>
        <v>0</v>
      </c>
      <c r="J86" s="171">
        <f t="shared" si="23"/>
        <v>2.0537444278495806E-6</v>
      </c>
      <c r="K86" s="176">
        <v>0</v>
      </c>
      <c r="L86" s="264" t="s">
        <v>337</v>
      </c>
      <c r="M86" s="150">
        <f t="shared" si="24"/>
        <v>-1</v>
      </c>
    </row>
    <row r="87" spans="2:13" x14ac:dyDescent="0.3">
      <c r="B87" s="193" t="s">
        <v>296</v>
      </c>
      <c r="C87" s="169">
        <v>520.15370099999996</v>
      </c>
      <c r="D87" s="147">
        <v>1516.7962030000001</v>
      </c>
      <c r="E87" s="147">
        <v>910.73137999999994</v>
      </c>
      <c r="F87" s="170">
        <v>753.31936900000005</v>
      </c>
      <c r="G87" s="149">
        <f t="shared" si="20"/>
        <v>6.6028961055860326E-3</v>
      </c>
      <c r="H87" s="148">
        <f t="shared" si="21"/>
        <v>1.9909154882691894E-2</v>
      </c>
      <c r="I87" s="148">
        <f t="shared" si="22"/>
        <v>1.1801978241827327E-2</v>
      </c>
      <c r="J87" s="171">
        <f t="shared" si="23"/>
        <v>1.1353632621800672E-2</v>
      </c>
      <c r="K87" s="176">
        <f t="shared" ref="K87:L92" si="26">+C87/D87-1</f>
        <v>-0.65707080491682901</v>
      </c>
      <c r="L87" s="264">
        <f t="shared" si="26"/>
        <v>0.66547045189109455</v>
      </c>
      <c r="M87" s="150">
        <f t="shared" si="24"/>
        <v>0.20895787029737178</v>
      </c>
    </row>
    <row r="88" spans="2:13" x14ac:dyDescent="0.3">
      <c r="B88" s="193" t="s">
        <v>297</v>
      </c>
      <c r="C88" s="169">
        <v>80.995868999999999</v>
      </c>
      <c r="D88" s="147">
        <v>48.131521999999997</v>
      </c>
      <c r="E88" s="147">
        <v>25.383762000000001</v>
      </c>
      <c r="F88" s="170">
        <v>30.488282999999999</v>
      </c>
      <c r="G88" s="149">
        <f t="shared" si="20"/>
        <v>1.0281716864851385E-3</v>
      </c>
      <c r="H88" s="148">
        <f t="shared" si="21"/>
        <v>6.3176445480440859E-4</v>
      </c>
      <c r="I88" s="148">
        <f t="shared" si="22"/>
        <v>3.2894288414628178E-4</v>
      </c>
      <c r="J88" s="171">
        <f t="shared" si="23"/>
        <v>4.595033377556642E-4</v>
      </c>
      <c r="K88" s="176">
        <f t="shared" si="26"/>
        <v>0.68280298719828569</v>
      </c>
      <c r="L88" s="264">
        <f t="shared" si="26"/>
        <v>0.89615400585618454</v>
      </c>
      <c r="M88" s="150">
        <f t="shared" si="24"/>
        <v>-0.16742566316377994</v>
      </c>
    </row>
    <row r="89" spans="2:13" x14ac:dyDescent="0.3">
      <c r="B89" s="193" t="s">
        <v>298</v>
      </c>
      <c r="C89" s="169">
        <v>14.355551999999999</v>
      </c>
      <c r="D89" s="147">
        <v>4.1420880000000002</v>
      </c>
      <c r="E89" s="147">
        <v>4.2727690000000003</v>
      </c>
      <c r="F89" s="170">
        <v>11.312049999999999</v>
      </c>
      <c r="G89" s="149">
        <f t="shared" si="20"/>
        <v>1.8223117169426385E-4</v>
      </c>
      <c r="H89" s="148">
        <f t="shared" si="21"/>
        <v>5.4368194861402545E-5</v>
      </c>
      <c r="I89" s="148">
        <f t="shared" si="22"/>
        <v>5.5369923423912671E-5</v>
      </c>
      <c r="J89" s="171">
        <f t="shared" si="23"/>
        <v>1.7048925752424172E-4</v>
      </c>
      <c r="K89" s="176">
        <f t="shared" si="26"/>
        <v>2.4657766807465218</v>
      </c>
      <c r="L89" s="264">
        <f t="shared" si="26"/>
        <v>-3.0584616205556636E-2</v>
      </c>
      <c r="M89" s="150">
        <f t="shared" si="24"/>
        <v>-0.62228163772260547</v>
      </c>
    </row>
    <row r="90" spans="2:13" x14ac:dyDescent="0.3">
      <c r="B90" s="193" t="s">
        <v>299</v>
      </c>
      <c r="C90" s="169">
        <v>234.17332400000001</v>
      </c>
      <c r="D90" s="147">
        <v>99.529176000000007</v>
      </c>
      <c r="E90" s="147">
        <v>88.551215999999997</v>
      </c>
      <c r="F90" s="170">
        <v>43.593707000000002</v>
      </c>
      <c r="G90" s="149">
        <f t="shared" si="20"/>
        <v>2.9726254491684108E-3</v>
      </c>
      <c r="H90" s="148">
        <f t="shared" si="21"/>
        <v>1.3063994862404734E-3</v>
      </c>
      <c r="I90" s="148">
        <f t="shared" si="22"/>
        <v>1.1475167623183819E-3</v>
      </c>
      <c r="J90" s="171">
        <f t="shared" si="23"/>
        <v>6.57021383317731E-4</v>
      </c>
      <c r="K90" s="176">
        <f t="shared" si="26"/>
        <v>1.3528108381003778</v>
      </c>
      <c r="L90" s="264">
        <f t="shared" si="26"/>
        <v>0.12397300111609999</v>
      </c>
      <c r="M90" s="150">
        <f t="shared" si="24"/>
        <v>1.0312843778116871</v>
      </c>
    </row>
    <row r="91" spans="2:13" x14ac:dyDescent="0.3">
      <c r="B91" s="193" t="s">
        <v>300</v>
      </c>
      <c r="C91" s="169">
        <v>365.59501899999998</v>
      </c>
      <c r="D91" s="147">
        <v>432.40437200000002</v>
      </c>
      <c r="E91" s="147">
        <v>409.08427499999999</v>
      </c>
      <c r="F91" s="170">
        <v>350.92208699999998</v>
      </c>
      <c r="G91" s="149">
        <f t="shared" si="20"/>
        <v>4.6409088746957733E-3</v>
      </c>
      <c r="H91" s="148">
        <f t="shared" si="21"/>
        <v>5.6756508205084962E-3</v>
      </c>
      <c r="I91" s="148">
        <f t="shared" si="22"/>
        <v>5.3012379046648277E-3</v>
      </c>
      <c r="J91" s="171">
        <f t="shared" si="23"/>
        <v>5.2889128019666951E-3</v>
      </c>
      <c r="K91" s="176">
        <f t="shared" si="26"/>
        <v>-0.15450665471069758</v>
      </c>
      <c r="L91" s="264">
        <f t="shared" si="26"/>
        <v>5.7005605996466313E-2</v>
      </c>
      <c r="M91" s="150">
        <f t="shared" si="24"/>
        <v>0.165741029575035</v>
      </c>
    </row>
    <row r="92" spans="2:13" x14ac:dyDescent="0.3">
      <c r="B92" s="193" t="s">
        <v>301</v>
      </c>
      <c r="C92" s="169">
        <v>818.130312</v>
      </c>
      <c r="D92" s="147">
        <v>770.175119</v>
      </c>
      <c r="E92" s="147">
        <v>963.70960200000002</v>
      </c>
      <c r="F92" s="170">
        <v>670.76421300000004</v>
      </c>
      <c r="G92" s="149">
        <f t="shared" si="20"/>
        <v>1.0385448456064501E-2</v>
      </c>
      <c r="H92" s="148">
        <f t="shared" si="21"/>
        <v>1.0109160149952365E-2</v>
      </c>
      <c r="I92" s="148">
        <f t="shared" si="22"/>
        <v>1.2488511984998335E-2</v>
      </c>
      <c r="J92" s="171">
        <f t="shared" si="23"/>
        <v>1.0109404807104136E-2</v>
      </c>
      <c r="K92" s="176">
        <f t="shared" si="26"/>
        <v>6.2265310598796475E-2</v>
      </c>
      <c r="L92" s="264">
        <f t="shared" si="26"/>
        <v>-0.20082240811791763</v>
      </c>
      <c r="M92" s="150">
        <f t="shared" si="24"/>
        <v>0.43673377816296832</v>
      </c>
    </row>
    <row r="93" spans="2:13" x14ac:dyDescent="0.3">
      <c r="B93" s="193" t="s">
        <v>302</v>
      </c>
      <c r="C93" s="169">
        <v>3.1194600000000001</v>
      </c>
      <c r="D93" s="147">
        <v>0</v>
      </c>
      <c r="E93" s="147">
        <v>1.6160000000000001E-2</v>
      </c>
      <c r="F93" s="170">
        <v>0.24984799999999999</v>
      </c>
      <c r="G93" s="149">
        <f t="shared" si="20"/>
        <v>3.9598815207759922E-5</v>
      </c>
      <c r="H93" s="148">
        <f t="shared" si="21"/>
        <v>0</v>
      </c>
      <c r="I93" s="148">
        <f t="shared" si="22"/>
        <v>2.0941407376116723E-7</v>
      </c>
      <c r="J93" s="171">
        <f t="shared" si="23"/>
        <v>3.7655774164644555E-6</v>
      </c>
      <c r="K93" s="176">
        <v>0</v>
      </c>
      <c r="L93" s="264">
        <f t="shared" ref="L93:L116" si="27">+D93/E93-1</f>
        <v>-1</v>
      </c>
      <c r="M93" s="150">
        <f t="shared" si="24"/>
        <v>-0.93532067497038196</v>
      </c>
    </row>
    <row r="94" spans="2:13" x14ac:dyDescent="0.3">
      <c r="B94" s="193" t="s">
        <v>303</v>
      </c>
      <c r="C94" s="169">
        <v>0</v>
      </c>
      <c r="D94" s="147">
        <v>0</v>
      </c>
      <c r="E94" s="147">
        <v>4.2957479999999997</v>
      </c>
      <c r="F94" s="170">
        <v>0.45982099999999998</v>
      </c>
      <c r="G94" s="149">
        <f t="shared" si="20"/>
        <v>0</v>
      </c>
      <c r="H94" s="148">
        <f t="shared" si="21"/>
        <v>0</v>
      </c>
      <c r="I94" s="148">
        <f t="shared" si="22"/>
        <v>5.5667703498229364E-5</v>
      </c>
      <c r="J94" s="171">
        <f t="shared" si="23"/>
        <v>6.9301798422084723E-6</v>
      </c>
      <c r="K94" s="176">
        <v>0</v>
      </c>
      <c r="L94" s="264">
        <f t="shared" si="27"/>
        <v>-1</v>
      </c>
      <c r="M94" s="150">
        <f t="shared" si="24"/>
        <v>8.3422179500283811</v>
      </c>
    </row>
    <row r="95" spans="2:13" x14ac:dyDescent="0.3">
      <c r="B95" s="193" t="s">
        <v>304</v>
      </c>
      <c r="C95" s="169">
        <v>56.087238999999997</v>
      </c>
      <c r="D95" s="147">
        <v>559.35265500000003</v>
      </c>
      <c r="E95" s="147">
        <v>825.55959099999995</v>
      </c>
      <c r="F95" s="170">
        <v>883.09842400000002</v>
      </c>
      <c r="G95" s="149">
        <f t="shared" si="20"/>
        <v>7.1197842340484097E-4</v>
      </c>
      <c r="H95" s="148">
        <f t="shared" si="21"/>
        <v>7.3419478638027174E-3</v>
      </c>
      <c r="I95" s="148">
        <f t="shared" si="22"/>
        <v>1.0698254770044123E-2</v>
      </c>
      <c r="J95" s="171">
        <f t="shared" si="23"/>
        <v>1.330959416096888E-2</v>
      </c>
      <c r="K95" s="176">
        <f t="shared" ref="K95:K100" si="28">+C95/D95-1</f>
        <v>-0.89972830467748477</v>
      </c>
      <c r="L95" s="264">
        <f t="shared" si="27"/>
        <v>-0.32245635433481379</v>
      </c>
      <c r="M95" s="150">
        <f t="shared" si="24"/>
        <v>-6.51556286776932E-2</v>
      </c>
    </row>
    <row r="96" spans="2:13" x14ac:dyDescent="0.3">
      <c r="B96" s="193" t="s">
        <v>305</v>
      </c>
      <c r="C96" s="169">
        <v>1.9322600000000001</v>
      </c>
      <c r="D96" s="147">
        <v>7.3685900000000002</v>
      </c>
      <c r="E96" s="147">
        <v>12.136307</v>
      </c>
      <c r="F96" s="170">
        <v>33.813521999999999</v>
      </c>
      <c r="G96" s="149">
        <f t="shared" si="20"/>
        <v>2.4528349994340746E-5</v>
      </c>
      <c r="H96" s="148">
        <f t="shared" si="21"/>
        <v>9.671859626685435E-5</v>
      </c>
      <c r="I96" s="148">
        <f t="shared" si="22"/>
        <v>1.5727187433701547E-4</v>
      </c>
      <c r="J96" s="171">
        <f t="shared" si="23"/>
        <v>5.0961958796677997E-4</v>
      </c>
      <c r="K96" s="176">
        <f t="shared" si="28"/>
        <v>-0.73777072682833489</v>
      </c>
      <c r="L96" s="264">
        <f t="shared" si="27"/>
        <v>-0.392847428793619</v>
      </c>
      <c r="M96" s="150">
        <f t="shared" si="24"/>
        <v>-0.64108125145910555</v>
      </c>
    </row>
    <row r="97" spans="2:13" x14ac:dyDescent="0.3">
      <c r="B97" s="193" t="s">
        <v>306</v>
      </c>
      <c r="C97" s="169">
        <v>1150.5711819999999</v>
      </c>
      <c r="D97" s="147">
        <v>319.146548</v>
      </c>
      <c r="E97" s="147">
        <v>156.000246</v>
      </c>
      <c r="F97" s="170">
        <v>243.074431</v>
      </c>
      <c r="G97" s="149">
        <f t="shared" si="20"/>
        <v>1.4605494418710899E-2</v>
      </c>
      <c r="H97" s="148">
        <f t="shared" si="21"/>
        <v>4.1890519252628048E-3</v>
      </c>
      <c r="I97" s="148">
        <f t="shared" si="22"/>
        <v>2.0215746919928362E-3</v>
      </c>
      <c r="J97" s="171">
        <f t="shared" si="23"/>
        <v>3.6634897533442236E-3</v>
      </c>
      <c r="K97" s="176">
        <f t="shared" si="28"/>
        <v>2.6051500140305448</v>
      </c>
      <c r="L97" s="264">
        <f t="shared" si="27"/>
        <v>1.0458079790463919</v>
      </c>
      <c r="M97" s="150">
        <f t="shared" si="24"/>
        <v>-0.35822025641191357</v>
      </c>
    </row>
    <row r="98" spans="2:13" x14ac:dyDescent="0.3">
      <c r="B98" s="193" t="s">
        <v>307</v>
      </c>
      <c r="C98" s="169">
        <v>13.387187000000001</v>
      </c>
      <c r="D98" s="147">
        <v>2.430987</v>
      </c>
      <c r="E98" s="147">
        <v>49.074168</v>
      </c>
      <c r="F98" s="170">
        <v>21.446090000000002</v>
      </c>
      <c r="G98" s="149">
        <f t="shared" si="20"/>
        <v>1.6993862532769323E-4</v>
      </c>
      <c r="H98" s="148">
        <f t="shared" si="21"/>
        <v>3.1908635191124959E-5</v>
      </c>
      <c r="I98" s="148">
        <f t="shared" si="22"/>
        <v>6.3594192062623215E-4</v>
      </c>
      <c r="J98" s="171">
        <f t="shared" si="23"/>
        <v>3.2322416899660674E-4</v>
      </c>
      <c r="K98" s="176">
        <f t="shared" si="28"/>
        <v>4.5068937020230884</v>
      </c>
      <c r="L98" s="264">
        <f t="shared" si="27"/>
        <v>-0.95046300122704064</v>
      </c>
      <c r="M98" s="150">
        <f t="shared" si="24"/>
        <v>1.2882571135344483</v>
      </c>
    </row>
    <row r="99" spans="2:13" x14ac:dyDescent="0.3">
      <c r="B99" s="193" t="s">
        <v>308</v>
      </c>
      <c r="C99" s="169">
        <v>126.982981</v>
      </c>
      <c r="D99" s="147">
        <v>9.5312110000000008</v>
      </c>
      <c r="E99" s="147">
        <v>4.0224679999999999</v>
      </c>
      <c r="F99" s="170">
        <v>10.901175</v>
      </c>
      <c r="G99" s="149">
        <f t="shared" si="20"/>
        <v>1.6119378351219405E-3</v>
      </c>
      <c r="H99" s="148">
        <f t="shared" si="21"/>
        <v>1.2510471455776494E-4</v>
      </c>
      <c r="I99" s="148">
        <f t="shared" si="22"/>
        <v>5.2126324904327647E-5</v>
      </c>
      <c r="J99" s="171">
        <f t="shared" si="23"/>
        <v>1.6429676600543896E-4</v>
      </c>
      <c r="K99" s="176">
        <f t="shared" si="28"/>
        <v>12.322859078452883</v>
      </c>
      <c r="L99" s="264">
        <f t="shared" si="27"/>
        <v>1.3694933060996384</v>
      </c>
      <c r="M99" s="150">
        <f t="shared" si="24"/>
        <v>-0.63100601540659618</v>
      </c>
    </row>
    <row r="100" spans="2:13" x14ac:dyDescent="0.3">
      <c r="B100" s="193" t="s">
        <v>309</v>
      </c>
      <c r="C100" s="169">
        <v>287.76791500000002</v>
      </c>
      <c r="D100" s="147">
        <v>203.379728</v>
      </c>
      <c r="E100" s="147">
        <v>150.573477</v>
      </c>
      <c r="F100" s="170">
        <v>94.763617999999994</v>
      </c>
      <c r="G100" s="149">
        <f t="shared" si="20"/>
        <v>3.6529618872520771E-3</v>
      </c>
      <c r="H100" s="148">
        <f t="shared" si="21"/>
        <v>2.6695204647421895E-3</v>
      </c>
      <c r="I100" s="148">
        <f t="shared" si="22"/>
        <v>1.951250322955038E-3</v>
      </c>
      <c r="J100" s="171">
        <f t="shared" si="23"/>
        <v>1.4282273215845817E-3</v>
      </c>
      <c r="K100" s="176">
        <f t="shared" si="28"/>
        <v>0.41492919589311295</v>
      </c>
      <c r="L100" s="264">
        <f t="shared" si="27"/>
        <v>0.3507008807401053</v>
      </c>
      <c r="M100" s="150">
        <f t="shared" si="24"/>
        <v>0.58893761316711246</v>
      </c>
    </row>
    <row r="101" spans="2:13" x14ac:dyDescent="0.3">
      <c r="B101" s="193" t="s">
        <v>338</v>
      </c>
      <c r="C101" s="169">
        <v>0</v>
      </c>
      <c r="D101" s="147">
        <v>0</v>
      </c>
      <c r="E101" s="147">
        <v>9.7662630000000004</v>
      </c>
      <c r="F101" s="170">
        <v>0</v>
      </c>
      <c r="G101" s="149">
        <f t="shared" si="20"/>
        <v>0</v>
      </c>
      <c r="H101" s="148">
        <f t="shared" si="21"/>
        <v>0</v>
      </c>
      <c r="I101" s="148">
        <f t="shared" si="22"/>
        <v>1.2655896783743555E-4</v>
      </c>
      <c r="J101" s="171">
        <f t="shared" si="23"/>
        <v>0</v>
      </c>
      <c r="K101" s="176">
        <v>0</v>
      </c>
      <c r="L101" s="264">
        <f t="shared" si="27"/>
        <v>-1</v>
      </c>
      <c r="M101" s="265" t="s">
        <v>337</v>
      </c>
    </row>
    <row r="102" spans="2:13" x14ac:dyDescent="0.3">
      <c r="B102" s="193" t="s">
        <v>339</v>
      </c>
      <c r="C102" s="169">
        <v>34.096991000000003</v>
      </c>
      <c r="D102" s="147">
        <v>0</v>
      </c>
      <c r="E102" s="147">
        <v>7.2900999999999994E-2</v>
      </c>
      <c r="F102" s="170">
        <v>0</v>
      </c>
      <c r="G102" s="149">
        <f t="shared" si="20"/>
        <v>4.3283146626328059E-4</v>
      </c>
      <c r="H102" s="148">
        <f t="shared" si="21"/>
        <v>0</v>
      </c>
      <c r="I102" s="148">
        <f t="shared" si="22"/>
        <v>9.4470887322171101E-7</v>
      </c>
      <c r="J102" s="171">
        <f t="shared" si="23"/>
        <v>0</v>
      </c>
      <c r="K102" s="176">
        <v>0</v>
      </c>
      <c r="L102" s="264">
        <f t="shared" si="27"/>
        <v>-1</v>
      </c>
      <c r="M102" s="265" t="s">
        <v>337</v>
      </c>
    </row>
    <row r="103" spans="2:13" x14ac:dyDescent="0.3">
      <c r="B103" s="193" t="s">
        <v>340</v>
      </c>
      <c r="C103" s="169">
        <v>0</v>
      </c>
      <c r="D103" s="147">
        <v>8.8211999999999993</v>
      </c>
      <c r="E103" s="147">
        <v>6.886603</v>
      </c>
      <c r="F103" s="170">
        <v>0</v>
      </c>
      <c r="G103" s="149">
        <f t="shared" si="20"/>
        <v>0</v>
      </c>
      <c r="H103" s="148">
        <f t="shared" si="21"/>
        <v>1.1578525625515539E-4</v>
      </c>
      <c r="I103" s="148">
        <f t="shared" si="22"/>
        <v>8.9242053750363586E-5</v>
      </c>
      <c r="J103" s="171">
        <f t="shared" si="23"/>
        <v>0</v>
      </c>
      <c r="K103" s="176">
        <f>+C103/D103-1</f>
        <v>-1</v>
      </c>
      <c r="L103" s="264">
        <f t="shared" si="27"/>
        <v>0.2809218129751343</v>
      </c>
      <c r="M103" s="265" t="s">
        <v>337</v>
      </c>
    </row>
    <row r="104" spans="2:13" x14ac:dyDescent="0.3">
      <c r="B104" s="193" t="s">
        <v>341</v>
      </c>
      <c r="C104" s="169">
        <v>0</v>
      </c>
      <c r="D104" s="147">
        <v>0</v>
      </c>
      <c r="E104" s="147">
        <v>0.4</v>
      </c>
      <c r="F104" s="170">
        <v>0</v>
      </c>
      <c r="G104" s="149">
        <f t="shared" ref="G104:G134" si="29">+C104/C$7</f>
        <v>0</v>
      </c>
      <c r="H104" s="148">
        <f t="shared" ref="H104:H134" si="30">+D104/D$7</f>
        <v>0</v>
      </c>
      <c r="I104" s="148">
        <f t="shared" ref="I104:I134" si="31">+E104/E$7</f>
        <v>5.1835166772566144E-6</v>
      </c>
      <c r="J104" s="171">
        <f t="shared" ref="J104:J134" si="32">+F104/F$7</f>
        <v>0</v>
      </c>
      <c r="K104" s="176">
        <v>0</v>
      </c>
      <c r="L104" s="264">
        <f t="shared" si="27"/>
        <v>-1</v>
      </c>
      <c r="M104" s="265" t="s">
        <v>337</v>
      </c>
    </row>
    <row r="105" spans="2:13" x14ac:dyDescent="0.3">
      <c r="B105" s="193" t="s">
        <v>342</v>
      </c>
      <c r="C105" s="169">
        <v>50.827758000000003</v>
      </c>
      <c r="D105" s="147">
        <v>0</v>
      </c>
      <c r="E105" s="147">
        <v>6.132511</v>
      </c>
      <c r="F105" s="170">
        <v>0</v>
      </c>
      <c r="G105" s="149">
        <f t="shared" si="29"/>
        <v>6.4521391409626695E-4</v>
      </c>
      <c r="H105" s="148">
        <f t="shared" si="30"/>
        <v>0</v>
      </c>
      <c r="I105" s="148">
        <f t="shared" si="31"/>
        <v>7.946993260489909E-5</v>
      </c>
      <c r="J105" s="171">
        <f t="shared" si="32"/>
        <v>0</v>
      </c>
      <c r="K105" s="176">
        <v>0</v>
      </c>
      <c r="L105" s="264">
        <f t="shared" si="27"/>
        <v>-1</v>
      </c>
      <c r="M105" s="265" t="s">
        <v>337</v>
      </c>
    </row>
    <row r="106" spans="2:13" x14ac:dyDescent="0.3">
      <c r="B106" s="193" t="s">
        <v>343</v>
      </c>
      <c r="C106" s="169">
        <v>0</v>
      </c>
      <c r="D106" s="147">
        <v>12.863315999999999</v>
      </c>
      <c r="E106" s="147">
        <v>10.402739</v>
      </c>
      <c r="F106" s="170">
        <v>0</v>
      </c>
      <c r="G106" s="149">
        <f t="shared" si="29"/>
        <v>0</v>
      </c>
      <c r="H106" s="148">
        <f t="shared" si="30"/>
        <v>1.6884123921360366E-4</v>
      </c>
      <c r="I106" s="148">
        <f t="shared" si="31"/>
        <v>1.3480692773911951E-4</v>
      </c>
      <c r="J106" s="171">
        <f t="shared" si="32"/>
        <v>0</v>
      </c>
      <c r="K106" s="176">
        <f>+C106/D106-1</f>
        <v>-1</v>
      </c>
      <c r="L106" s="264">
        <f t="shared" si="27"/>
        <v>0.23653164805922744</v>
      </c>
      <c r="M106" s="265" t="s">
        <v>337</v>
      </c>
    </row>
    <row r="107" spans="2:13" x14ac:dyDescent="0.3">
      <c r="B107" s="193" t="s">
        <v>344</v>
      </c>
      <c r="C107" s="169">
        <v>3.0015019999999999</v>
      </c>
      <c r="D107" s="147">
        <v>0</v>
      </c>
      <c r="E107" s="147">
        <v>1.4451689999999999</v>
      </c>
      <c r="F107" s="170">
        <v>0</v>
      </c>
      <c r="G107" s="149">
        <f t="shared" si="29"/>
        <v>3.8101441609676615E-5</v>
      </c>
      <c r="H107" s="148">
        <f t="shared" si="30"/>
        <v>0</v>
      </c>
      <c r="I107" s="148">
        <f t="shared" si="31"/>
        <v>1.8727644032385658E-5</v>
      </c>
      <c r="J107" s="171">
        <f t="shared" si="32"/>
        <v>0</v>
      </c>
      <c r="K107" s="176">
        <v>0</v>
      </c>
      <c r="L107" s="264">
        <f t="shared" si="27"/>
        <v>-1</v>
      </c>
      <c r="M107" s="265" t="s">
        <v>337</v>
      </c>
    </row>
    <row r="108" spans="2:13" x14ac:dyDescent="0.3">
      <c r="B108" s="193" t="s">
        <v>345</v>
      </c>
      <c r="C108" s="169">
        <v>0</v>
      </c>
      <c r="D108" s="147">
        <v>0</v>
      </c>
      <c r="E108" s="147">
        <v>1.3480000000000001E-2</v>
      </c>
      <c r="F108" s="170">
        <v>0</v>
      </c>
      <c r="G108" s="149">
        <f t="shared" si="29"/>
        <v>0</v>
      </c>
      <c r="H108" s="148">
        <f t="shared" si="30"/>
        <v>0</v>
      </c>
      <c r="I108" s="148">
        <f t="shared" si="31"/>
        <v>1.7468451202354792E-7</v>
      </c>
      <c r="J108" s="171">
        <f t="shared" si="32"/>
        <v>0</v>
      </c>
      <c r="K108" s="176">
        <v>0</v>
      </c>
      <c r="L108" s="264">
        <f t="shared" si="27"/>
        <v>-1</v>
      </c>
      <c r="M108" s="265" t="s">
        <v>337</v>
      </c>
    </row>
    <row r="109" spans="2:13" x14ac:dyDescent="0.3">
      <c r="B109" s="193" t="s">
        <v>346</v>
      </c>
      <c r="C109" s="169">
        <v>0</v>
      </c>
      <c r="D109" s="147">
        <v>0.667103</v>
      </c>
      <c r="E109" s="147">
        <v>1.695419</v>
      </c>
      <c r="F109" s="170">
        <v>0</v>
      </c>
      <c r="G109" s="149">
        <f t="shared" si="29"/>
        <v>0</v>
      </c>
      <c r="H109" s="148">
        <f t="shared" si="30"/>
        <v>8.7562567228475639E-6</v>
      </c>
      <c r="I109" s="148">
        <f t="shared" si="31"/>
        <v>2.197058165359433E-5</v>
      </c>
      <c r="J109" s="171">
        <f t="shared" si="32"/>
        <v>0</v>
      </c>
      <c r="K109" s="176">
        <f>+C109/D109-1</f>
        <v>-1</v>
      </c>
      <c r="L109" s="264">
        <f t="shared" si="27"/>
        <v>-0.60652617435571976</v>
      </c>
      <c r="M109" s="265" t="s">
        <v>337</v>
      </c>
    </row>
    <row r="110" spans="2:13" x14ac:dyDescent="0.3">
      <c r="B110" s="193" t="s">
        <v>347</v>
      </c>
      <c r="C110" s="169">
        <v>0</v>
      </c>
      <c r="D110" s="147">
        <v>0</v>
      </c>
      <c r="E110" s="147">
        <v>4.8821000000000003E-2</v>
      </c>
      <c r="F110" s="170">
        <v>0</v>
      </c>
      <c r="G110" s="149">
        <f t="shared" si="29"/>
        <v>0</v>
      </c>
      <c r="H110" s="148">
        <f t="shared" si="30"/>
        <v>0</v>
      </c>
      <c r="I110" s="148">
        <f t="shared" si="31"/>
        <v>6.3266116925086295E-7</v>
      </c>
      <c r="J110" s="171">
        <f t="shared" si="32"/>
        <v>0</v>
      </c>
      <c r="K110" s="176">
        <v>0</v>
      </c>
      <c r="L110" s="264">
        <f t="shared" si="27"/>
        <v>-1</v>
      </c>
      <c r="M110" s="265" t="s">
        <v>337</v>
      </c>
    </row>
    <row r="111" spans="2:13" x14ac:dyDescent="0.3">
      <c r="B111" s="193" t="s">
        <v>348</v>
      </c>
      <c r="C111" s="169">
        <v>0.76735399999999998</v>
      </c>
      <c r="D111" s="147">
        <v>0</v>
      </c>
      <c r="E111" s="147">
        <v>0.48370800000000003</v>
      </c>
      <c r="F111" s="170">
        <v>0</v>
      </c>
      <c r="G111" s="149">
        <f t="shared" si="29"/>
        <v>9.7408876039235643E-6</v>
      </c>
      <c r="H111" s="148">
        <f t="shared" si="30"/>
        <v>0</v>
      </c>
      <c r="I111" s="148">
        <f t="shared" si="31"/>
        <v>6.2682712123061066E-6</v>
      </c>
      <c r="J111" s="171">
        <f t="shared" si="32"/>
        <v>0</v>
      </c>
      <c r="K111" s="176">
        <v>0</v>
      </c>
      <c r="L111" s="264">
        <f t="shared" si="27"/>
        <v>-1</v>
      </c>
      <c r="M111" s="265" t="s">
        <v>337</v>
      </c>
    </row>
    <row r="112" spans="2:13" x14ac:dyDescent="0.3">
      <c r="B112" s="193" t="s">
        <v>349</v>
      </c>
      <c r="C112" s="169">
        <v>0</v>
      </c>
      <c r="D112" s="147">
        <v>12.774013999999999</v>
      </c>
      <c r="E112" s="147">
        <v>12.329567000000001</v>
      </c>
      <c r="F112" s="170">
        <v>0</v>
      </c>
      <c r="G112" s="149">
        <f t="shared" si="29"/>
        <v>0</v>
      </c>
      <c r="H112" s="148">
        <f t="shared" si="30"/>
        <v>1.6766907953531747E-4</v>
      </c>
      <c r="I112" s="148">
        <f t="shared" si="31"/>
        <v>1.5977629041963201E-4</v>
      </c>
      <c r="J112" s="171">
        <f t="shared" si="32"/>
        <v>0</v>
      </c>
      <c r="K112" s="176">
        <f>+C112/D112-1</f>
        <v>-1</v>
      </c>
      <c r="L112" s="264">
        <f t="shared" si="27"/>
        <v>3.6047251294388349E-2</v>
      </c>
      <c r="M112" s="265" t="s">
        <v>337</v>
      </c>
    </row>
    <row r="113" spans="2:13" x14ac:dyDescent="0.3">
      <c r="B113" s="193" t="s">
        <v>350</v>
      </c>
      <c r="C113" s="169">
        <v>0</v>
      </c>
      <c r="D113" s="147">
        <v>0</v>
      </c>
      <c r="E113" s="147">
        <v>20.111644999999999</v>
      </c>
      <c r="F113" s="170">
        <v>0</v>
      </c>
      <c r="G113" s="149">
        <f t="shared" si="29"/>
        <v>0</v>
      </c>
      <c r="H113" s="148">
        <f t="shared" si="30"/>
        <v>0</v>
      </c>
      <c r="I113" s="148">
        <f t="shared" si="31"/>
        <v>2.606226181614115E-4</v>
      </c>
      <c r="J113" s="171">
        <f t="shared" si="32"/>
        <v>0</v>
      </c>
      <c r="K113" s="176">
        <v>0</v>
      </c>
      <c r="L113" s="264">
        <f t="shared" si="27"/>
        <v>-1</v>
      </c>
      <c r="M113" s="265" t="s">
        <v>337</v>
      </c>
    </row>
    <row r="114" spans="2:13" x14ac:dyDescent="0.3">
      <c r="B114" s="193" t="s">
        <v>335</v>
      </c>
      <c r="C114" s="169">
        <v>16.821529999999999</v>
      </c>
      <c r="D114" s="147">
        <v>0</v>
      </c>
      <c r="E114" s="147">
        <v>7.0752639999999998</v>
      </c>
      <c r="F114" s="170">
        <v>0</v>
      </c>
      <c r="G114" s="149">
        <f t="shared" si="29"/>
        <v>2.1353460470138733E-4</v>
      </c>
      <c r="H114" s="148">
        <f t="shared" si="30"/>
        <v>0</v>
      </c>
      <c r="I114" s="148">
        <f t="shared" si="31"/>
        <v>9.1686872349983349E-5</v>
      </c>
      <c r="J114" s="171">
        <f t="shared" si="32"/>
        <v>0</v>
      </c>
      <c r="K114" s="176">
        <v>0</v>
      </c>
      <c r="L114" s="264">
        <f t="shared" si="27"/>
        <v>-1</v>
      </c>
      <c r="M114" s="265" t="s">
        <v>337</v>
      </c>
    </row>
    <row r="115" spans="2:13" x14ac:dyDescent="0.3">
      <c r="B115" s="193" t="s">
        <v>351</v>
      </c>
      <c r="C115" s="169">
        <v>0</v>
      </c>
      <c r="D115" s="147">
        <v>16.817360000000001</v>
      </c>
      <c r="E115" s="147">
        <v>2.9391219999999998</v>
      </c>
      <c r="F115" s="170">
        <v>0</v>
      </c>
      <c r="G115" s="149">
        <f t="shared" si="29"/>
        <v>0</v>
      </c>
      <c r="H115" s="148">
        <f t="shared" si="30"/>
        <v>2.2074120722069562E-4</v>
      </c>
      <c r="I115" s="148">
        <f t="shared" si="31"/>
        <v>3.8087469758729538E-5</v>
      </c>
      <c r="J115" s="171">
        <f t="shared" si="32"/>
        <v>0</v>
      </c>
      <c r="K115" s="176">
        <f>+C115/D115-1</f>
        <v>-1</v>
      </c>
      <c r="L115" s="264">
        <f t="shared" si="27"/>
        <v>4.7218992610718447</v>
      </c>
      <c r="M115" s="265" t="s">
        <v>337</v>
      </c>
    </row>
    <row r="116" spans="2:13" x14ac:dyDescent="0.3">
      <c r="B116" s="193" t="s">
        <v>352</v>
      </c>
      <c r="C116" s="169">
        <v>0</v>
      </c>
      <c r="D116" s="147">
        <v>0</v>
      </c>
      <c r="E116" s="147">
        <v>40.214663000000002</v>
      </c>
      <c r="F116" s="170">
        <v>0</v>
      </c>
      <c r="G116" s="149">
        <f t="shared" si="29"/>
        <v>0</v>
      </c>
      <c r="H116" s="148">
        <f t="shared" si="30"/>
        <v>0</v>
      </c>
      <c r="I116" s="148">
        <f t="shared" si="31"/>
        <v>5.2113344082688629E-4</v>
      </c>
      <c r="J116" s="171">
        <f t="shared" si="32"/>
        <v>0</v>
      </c>
      <c r="K116" s="176">
        <v>0</v>
      </c>
      <c r="L116" s="264">
        <f t="shared" si="27"/>
        <v>-1</v>
      </c>
      <c r="M116" s="265" t="s">
        <v>337</v>
      </c>
    </row>
    <row r="117" spans="2:13" x14ac:dyDescent="0.3">
      <c r="B117" s="197" t="s">
        <v>353</v>
      </c>
      <c r="C117" s="169">
        <v>0</v>
      </c>
      <c r="D117" s="147">
        <v>0.26754699999999998</v>
      </c>
      <c r="E117" s="147">
        <v>0</v>
      </c>
      <c r="F117" s="170">
        <v>0</v>
      </c>
      <c r="G117" s="149">
        <f t="shared" si="29"/>
        <v>0</v>
      </c>
      <c r="H117" s="148">
        <f t="shared" si="30"/>
        <v>3.51176687472204E-6</v>
      </c>
      <c r="I117" s="148">
        <f t="shared" si="31"/>
        <v>0</v>
      </c>
      <c r="J117" s="171">
        <f t="shared" si="32"/>
        <v>0</v>
      </c>
      <c r="K117" s="176">
        <f>+C117/D117-1</f>
        <v>-1</v>
      </c>
      <c r="L117" s="61" t="s">
        <v>337</v>
      </c>
      <c r="M117" s="266" t="s">
        <v>337</v>
      </c>
    </row>
    <row r="118" spans="2:13" x14ac:dyDescent="0.3">
      <c r="B118" s="197" t="s">
        <v>354</v>
      </c>
      <c r="C118" s="169">
        <v>0</v>
      </c>
      <c r="D118" s="147">
        <v>4.6046659999999999</v>
      </c>
      <c r="E118" s="147">
        <v>0</v>
      </c>
      <c r="F118" s="170">
        <v>0</v>
      </c>
      <c r="G118" s="149">
        <f t="shared" si="29"/>
        <v>0</v>
      </c>
      <c r="H118" s="148">
        <f t="shared" si="30"/>
        <v>6.0439898514873414E-5</v>
      </c>
      <c r="I118" s="148">
        <f t="shared" si="31"/>
        <v>0</v>
      </c>
      <c r="J118" s="171">
        <f t="shared" si="32"/>
        <v>0</v>
      </c>
      <c r="K118" s="176">
        <f>+C118/D118-1</f>
        <v>-1</v>
      </c>
      <c r="L118" s="61" t="s">
        <v>337</v>
      </c>
      <c r="M118" s="266" t="s">
        <v>337</v>
      </c>
    </row>
    <row r="119" spans="2:13" x14ac:dyDescent="0.3">
      <c r="B119" s="197" t="s">
        <v>355</v>
      </c>
      <c r="C119" s="169">
        <v>0</v>
      </c>
      <c r="D119" s="147">
        <v>1.823342</v>
      </c>
      <c r="E119" s="147">
        <v>0</v>
      </c>
      <c r="F119" s="170">
        <v>0</v>
      </c>
      <c r="G119" s="149">
        <f t="shared" si="29"/>
        <v>0</v>
      </c>
      <c r="H119" s="148">
        <f t="shared" si="30"/>
        <v>2.3932811942908853E-5</v>
      </c>
      <c r="I119" s="148">
        <f t="shared" si="31"/>
        <v>0</v>
      </c>
      <c r="J119" s="171">
        <f t="shared" si="32"/>
        <v>0</v>
      </c>
      <c r="K119" s="176">
        <f>+C119/D119-1</f>
        <v>-1</v>
      </c>
      <c r="L119" s="61" t="s">
        <v>337</v>
      </c>
      <c r="M119" s="266" t="s">
        <v>337</v>
      </c>
    </row>
    <row r="120" spans="2:13" x14ac:dyDescent="0.3">
      <c r="B120" s="197" t="s">
        <v>356</v>
      </c>
      <c r="C120" s="169">
        <v>0</v>
      </c>
      <c r="D120" s="147">
        <v>0.56322799999999995</v>
      </c>
      <c r="E120" s="147">
        <v>0</v>
      </c>
      <c r="F120" s="170">
        <v>0</v>
      </c>
      <c r="G120" s="149">
        <f t="shared" si="29"/>
        <v>0</v>
      </c>
      <c r="H120" s="148">
        <f t="shared" si="30"/>
        <v>7.3928148449279761E-6</v>
      </c>
      <c r="I120" s="148">
        <f t="shared" si="31"/>
        <v>0</v>
      </c>
      <c r="J120" s="171">
        <f t="shared" si="32"/>
        <v>0</v>
      </c>
      <c r="K120" s="176">
        <f>+C120/D120-1</f>
        <v>-1</v>
      </c>
      <c r="L120" s="61" t="s">
        <v>337</v>
      </c>
      <c r="M120" s="266" t="s">
        <v>337</v>
      </c>
    </row>
    <row r="121" spans="2:13" x14ac:dyDescent="0.3">
      <c r="B121" s="197" t="s">
        <v>357</v>
      </c>
      <c r="C121" s="169">
        <v>0</v>
      </c>
      <c r="D121" s="147">
        <v>4.8889990000000001</v>
      </c>
      <c r="E121" s="147">
        <v>0</v>
      </c>
      <c r="F121" s="170">
        <v>0</v>
      </c>
      <c r="G121" s="149">
        <f t="shared" si="29"/>
        <v>0</v>
      </c>
      <c r="H121" s="148">
        <f t="shared" si="30"/>
        <v>6.4171994971908418E-5</v>
      </c>
      <c r="I121" s="148">
        <f t="shared" si="31"/>
        <v>0</v>
      </c>
      <c r="J121" s="171">
        <f t="shared" si="32"/>
        <v>0</v>
      </c>
      <c r="K121" s="176">
        <f>+C121/D121-1</f>
        <v>-1</v>
      </c>
      <c r="L121" s="61" t="s">
        <v>337</v>
      </c>
      <c r="M121" s="266" t="s">
        <v>337</v>
      </c>
    </row>
    <row r="122" spans="2:13" x14ac:dyDescent="0.3">
      <c r="B122" s="197" t="s">
        <v>358</v>
      </c>
      <c r="C122" s="169">
        <v>1.410579</v>
      </c>
      <c r="D122" s="147">
        <v>0</v>
      </c>
      <c r="E122" s="147">
        <v>0</v>
      </c>
      <c r="F122" s="170">
        <v>0</v>
      </c>
      <c r="G122" s="149">
        <f t="shared" si="29"/>
        <v>1.7906066164319074E-5</v>
      </c>
      <c r="H122" s="148">
        <f t="shared" si="30"/>
        <v>0</v>
      </c>
      <c r="I122" s="148">
        <f t="shared" si="31"/>
        <v>0</v>
      </c>
      <c r="J122" s="171">
        <f t="shared" si="32"/>
        <v>0</v>
      </c>
      <c r="K122" s="176">
        <v>0</v>
      </c>
      <c r="L122" s="61" t="s">
        <v>337</v>
      </c>
      <c r="M122" s="266" t="s">
        <v>337</v>
      </c>
    </row>
    <row r="123" spans="2:13" x14ac:dyDescent="0.3">
      <c r="B123" s="197" t="s">
        <v>359</v>
      </c>
      <c r="C123" s="169">
        <v>0</v>
      </c>
      <c r="D123" s="147">
        <v>2.8639359999999998</v>
      </c>
      <c r="E123" s="147">
        <v>0</v>
      </c>
      <c r="F123" s="170">
        <v>0</v>
      </c>
      <c r="G123" s="149">
        <f t="shared" si="29"/>
        <v>0</v>
      </c>
      <c r="H123" s="148">
        <f t="shared" si="30"/>
        <v>3.7591434686705291E-5</v>
      </c>
      <c r="I123" s="148">
        <f t="shared" si="31"/>
        <v>0</v>
      </c>
      <c r="J123" s="171">
        <f t="shared" si="32"/>
        <v>0</v>
      </c>
      <c r="K123" s="176">
        <f t="shared" ref="K123:K130" si="33">+C123/D123-1</f>
        <v>-1</v>
      </c>
      <c r="L123" s="61" t="s">
        <v>337</v>
      </c>
      <c r="M123" s="266" t="s">
        <v>337</v>
      </c>
    </row>
    <row r="124" spans="2:13" x14ac:dyDescent="0.3">
      <c r="B124" s="197" t="s">
        <v>360</v>
      </c>
      <c r="C124" s="169">
        <v>0.16212199999999999</v>
      </c>
      <c r="D124" s="147">
        <v>0.29988799999999999</v>
      </c>
      <c r="E124" s="147">
        <v>0</v>
      </c>
      <c r="F124" s="170">
        <v>0</v>
      </c>
      <c r="G124" s="149">
        <f t="shared" si="29"/>
        <v>2.0579969350824993E-6</v>
      </c>
      <c r="H124" s="148">
        <f t="shared" si="30"/>
        <v>3.9362681866238198E-6</v>
      </c>
      <c r="I124" s="148">
        <f t="shared" si="31"/>
        <v>0</v>
      </c>
      <c r="J124" s="171">
        <f t="shared" si="32"/>
        <v>0</v>
      </c>
      <c r="K124" s="176">
        <f t="shared" si="33"/>
        <v>-0.45939150616230062</v>
      </c>
      <c r="L124" s="61" t="s">
        <v>337</v>
      </c>
      <c r="M124" s="266" t="s">
        <v>337</v>
      </c>
    </row>
    <row r="125" spans="2:13" x14ac:dyDescent="0.3">
      <c r="B125" s="197" t="s">
        <v>361</v>
      </c>
      <c r="C125" s="169">
        <v>0</v>
      </c>
      <c r="D125" s="147">
        <v>945.87</v>
      </c>
      <c r="E125" s="147">
        <v>0</v>
      </c>
      <c r="F125" s="170">
        <v>0</v>
      </c>
      <c r="G125" s="149">
        <f t="shared" si="29"/>
        <v>0</v>
      </c>
      <c r="H125" s="148">
        <f t="shared" si="30"/>
        <v>1.2415295009076299E-2</v>
      </c>
      <c r="I125" s="148">
        <f t="shared" si="31"/>
        <v>0</v>
      </c>
      <c r="J125" s="171">
        <f t="shared" si="32"/>
        <v>0</v>
      </c>
      <c r="K125" s="176">
        <f t="shared" si="33"/>
        <v>-1</v>
      </c>
      <c r="L125" s="61" t="s">
        <v>337</v>
      </c>
      <c r="M125" s="266" t="s">
        <v>337</v>
      </c>
    </row>
    <row r="126" spans="2:13" x14ac:dyDescent="0.3">
      <c r="B126" s="197" t="s">
        <v>362</v>
      </c>
      <c r="C126" s="169">
        <v>0</v>
      </c>
      <c r="D126" s="147">
        <v>2.2255750000000001</v>
      </c>
      <c r="E126" s="147">
        <v>0</v>
      </c>
      <c r="F126" s="170">
        <v>0</v>
      </c>
      <c r="G126" s="149">
        <f t="shared" si="29"/>
        <v>0</v>
      </c>
      <c r="H126" s="148">
        <f t="shared" si="30"/>
        <v>2.9212439542246801E-5</v>
      </c>
      <c r="I126" s="148">
        <f t="shared" si="31"/>
        <v>0</v>
      </c>
      <c r="J126" s="171">
        <f t="shared" si="32"/>
        <v>0</v>
      </c>
      <c r="K126" s="176">
        <f t="shared" si="33"/>
        <v>-1</v>
      </c>
      <c r="L126" s="61" t="s">
        <v>337</v>
      </c>
      <c r="M126" s="266" t="s">
        <v>337</v>
      </c>
    </row>
    <row r="127" spans="2:13" x14ac:dyDescent="0.3">
      <c r="B127" s="197" t="s">
        <v>388</v>
      </c>
      <c r="C127" s="169">
        <v>0</v>
      </c>
      <c r="D127" s="147">
        <v>4.1028000000000002E-2</v>
      </c>
      <c r="E127" s="147">
        <v>0</v>
      </c>
      <c r="F127" s="170">
        <v>0</v>
      </c>
      <c r="G127" s="149">
        <f t="shared" si="29"/>
        <v>0</v>
      </c>
      <c r="H127" s="148">
        <f t="shared" si="30"/>
        <v>5.3852508656832582E-7</v>
      </c>
      <c r="I127" s="148">
        <f t="shared" si="31"/>
        <v>0</v>
      </c>
      <c r="J127" s="171">
        <f t="shared" si="32"/>
        <v>0</v>
      </c>
      <c r="K127" s="176">
        <f t="shared" si="33"/>
        <v>-1</v>
      </c>
      <c r="L127" s="61" t="s">
        <v>337</v>
      </c>
      <c r="M127" s="266" t="s">
        <v>337</v>
      </c>
    </row>
    <row r="128" spans="2:13" x14ac:dyDescent="0.3">
      <c r="B128" s="197" t="s">
        <v>363</v>
      </c>
      <c r="C128" s="169">
        <v>0</v>
      </c>
      <c r="D128" s="147">
        <v>1.105297</v>
      </c>
      <c r="E128" s="147">
        <v>0</v>
      </c>
      <c r="F128" s="170">
        <v>0</v>
      </c>
      <c r="G128" s="149">
        <f t="shared" si="29"/>
        <v>0</v>
      </c>
      <c r="H128" s="148">
        <f t="shared" si="30"/>
        <v>1.4507901009279293E-5</v>
      </c>
      <c r="I128" s="148">
        <f t="shared" si="31"/>
        <v>0</v>
      </c>
      <c r="J128" s="171">
        <f t="shared" si="32"/>
        <v>0</v>
      </c>
      <c r="K128" s="176">
        <f t="shared" si="33"/>
        <v>-1</v>
      </c>
      <c r="L128" s="61" t="s">
        <v>337</v>
      </c>
      <c r="M128" s="266" t="s">
        <v>337</v>
      </c>
    </row>
    <row r="129" spans="2:13" x14ac:dyDescent="0.3">
      <c r="B129" s="197" t="s">
        <v>364</v>
      </c>
      <c r="C129" s="169">
        <v>0</v>
      </c>
      <c r="D129" s="147">
        <v>2.8944570000000001</v>
      </c>
      <c r="E129" s="147">
        <v>0</v>
      </c>
      <c r="F129" s="170">
        <v>0</v>
      </c>
      <c r="G129" s="149">
        <f t="shared" si="29"/>
        <v>0</v>
      </c>
      <c r="H129" s="148">
        <f t="shared" si="30"/>
        <v>3.7992047053068552E-5</v>
      </c>
      <c r="I129" s="148">
        <f t="shared" si="31"/>
        <v>0</v>
      </c>
      <c r="J129" s="171">
        <f t="shared" si="32"/>
        <v>0</v>
      </c>
      <c r="K129" s="176">
        <f t="shared" si="33"/>
        <v>-1</v>
      </c>
      <c r="L129" s="61" t="s">
        <v>337</v>
      </c>
      <c r="M129" s="266" t="s">
        <v>337</v>
      </c>
    </row>
    <row r="130" spans="2:13" x14ac:dyDescent="0.3">
      <c r="B130" s="197" t="s">
        <v>365</v>
      </c>
      <c r="C130" s="169">
        <v>12.989663</v>
      </c>
      <c r="D130" s="147">
        <v>0.88244400000000001</v>
      </c>
      <c r="E130" s="147">
        <v>0</v>
      </c>
      <c r="F130" s="170">
        <v>0</v>
      </c>
      <c r="G130" s="149">
        <f t="shared" si="29"/>
        <v>1.6489240597669994E-4</v>
      </c>
      <c r="H130" s="148">
        <f t="shared" si="30"/>
        <v>1.1582778382853166E-5</v>
      </c>
      <c r="I130" s="148">
        <f t="shared" si="31"/>
        <v>0</v>
      </c>
      <c r="J130" s="171">
        <f t="shared" si="32"/>
        <v>0</v>
      </c>
      <c r="K130" s="176">
        <f t="shared" si="33"/>
        <v>13.720098952454773</v>
      </c>
      <c r="L130" s="61" t="s">
        <v>337</v>
      </c>
      <c r="M130" s="266" t="s">
        <v>337</v>
      </c>
    </row>
    <row r="131" spans="2:13" x14ac:dyDescent="0.3">
      <c r="B131" s="193" t="s">
        <v>366</v>
      </c>
      <c r="C131" s="169">
        <v>0.136463</v>
      </c>
      <c r="D131" s="147">
        <v>0</v>
      </c>
      <c r="E131" s="147">
        <v>0</v>
      </c>
      <c r="F131" s="170">
        <v>0</v>
      </c>
      <c r="G131" s="149">
        <f t="shared" si="29"/>
        <v>1.7322783814174703E-6</v>
      </c>
      <c r="H131" s="148">
        <f t="shared" si="30"/>
        <v>0</v>
      </c>
      <c r="I131" s="148">
        <f t="shared" si="31"/>
        <v>0</v>
      </c>
      <c r="J131" s="171">
        <f t="shared" si="32"/>
        <v>0</v>
      </c>
      <c r="K131" s="176">
        <v>0</v>
      </c>
      <c r="L131" s="61" t="s">
        <v>337</v>
      </c>
      <c r="M131" s="266" t="s">
        <v>337</v>
      </c>
    </row>
    <row r="132" spans="2:13" x14ac:dyDescent="0.3">
      <c r="B132" s="193" t="s">
        <v>367</v>
      </c>
      <c r="C132" s="169">
        <v>2.9511949999999998</v>
      </c>
      <c r="D132" s="147">
        <v>0</v>
      </c>
      <c r="E132" s="147">
        <v>0</v>
      </c>
      <c r="F132" s="170">
        <v>0</v>
      </c>
      <c r="G132" s="149">
        <f t="shared" si="29"/>
        <v>3.7462838262732978E-5</v>
      </c>
      <c r="H132" s="148">
        <f t="shared" si="30"/>
        <v>0</v>
      </c>
      <c r="I132" s="148">
        <f t="shared" si="31"/>
        <v>0</v>
      </c>
      <c r="J132" s="171">
        <f t="shared" si="32"/>
        <v>0</v>
      </c>
      <c r="K132" s="176">
        <v>0</v>
      </c>
      <c r="L132" s="61" t="s">
        <v>337</v>
      </c>
      <c r="M132" s="266" t="s">
        <v>337</v>
      </c>
    </row>
    <row r="133" spans="2:13" x14ac:dyDescent="0.3">
      <c r="B133" s="193" t="s">
        <v>368</v>
      </c>
      <c r="C133" s="169">
        <v>3.6083120000000002</v>
      </c>
      <c r="D133" s="147">
        <v>0</v>
      </c>
      <c r="E133" s="147">
        <v>0</v>
      </c>
      <c r="F133" s="170">
        <v>0</v>
      </c>
      <c r="G133" s="149">
        <f t="shared" si="29"/>
        <v>4.580436360778552E-5</v>
      </c>
      <c r="H133" s="148">
        <f t="shared" si="30"/>
        <v>0</v>
      </c>
      <c r="I133" s="148">
        <f t="shared" si="31"/>
        <v>0</v>
      </c>
      <c r="J133" s="171">
        <f t="shared" si="32"/>
        <v>0</v>
      </c>
      <c r="K133" s="176">
        <v>0</v>
      </c>
      <c r="L133" s="61" t="s">
        <v>337</v>
      </c>
      <c r="M133" s="266" t="s">
        <v>337</v>
      </c>
    </row>
    <row r="134" spans="2:13" x14ac:dyDescent="0.3">
      <c r="B134" s="193" t="s">
        <v>369</v>
      </c>
      <c r="C134" s="169">
        <v>25.196936999999998</v>
      </c>
      <c r="D134" s="147">
        <v>0</v>
      </c>
      <c r="E134" s="147">
        <v>0</v>
      </c>
      <c r="F134" s="170">
        <v>0</v>
      </c>
      <c r="G134" s="149">
        <f t="shared" si="29"/>
        <v>3.1985306817993131E-4</v>
      </c>
      <c r="H134" s="148">
        <f t="shared" si="30"/>
        <v>0</v>
      </c>
      <c r="I134" s="148">
        <f t="shared" si="31"/>
        <v>0</v>
      </c>
      <c r="J134" s="171">
        <f t="shared" si="32"/>
        <v>0</v>
      </c>
      <c r="K134" s="176">
        <v>0</v>
      </c>
      <c r="L134" s="61" t="s">
        <v>337</v>
      </c>
      <c r="M134" s="266" t="s">
        <v>337</v>
      </c>
    </row>
    <row r="135" spans="2:13" x14ac:dyDescent="0.3">
      <c r="B135" s="288" t="s">
        <v>385</v>
      </c>
    </row>
  </sheetData>
  <mergeCells count="3">
    <mergeCell ref="C5:F5"/>
    <mergeCell ref="G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4"/>
  <sheetViews>
    <sheetView showGridLines="0" workbookViewId="0"/>
  </sheetViews>
  <sheetFormatPr defaultRowHeight="14.4" x14ac:dyDescent="0.3"/>
  <cols>
    <col min="1" max="1" width="1.77734375" style="2" customWidth="1"/>
    <col min="2" max="2" width="42" style="2" customWidth="1"/>
    <col min="3" max="24" width="15.77734375" style="2" customWidth="1"/>
    <col min="25" max="25" width="8.88671875" style="72"/>
    <col min="26" max="16384" width="8.88671875" style="2"/>
  </cols>
  <sheetData>
    <row r="2" spans="2:24" x14ac:dyDescent="0.3">
      <c r="B2" s="4" t="s">
        <v>423</v>
      </c>
      <c r="C2" s="71"/>
      <c r="E2" s="71"/>
      <c r="G2" s="71"/>
      <c r="I2" s="71"/>
    </row>
    <row r="3" spans="2:24" x14ac:dyDescent="0.3">
      <c r="G3" s="38"/>
      <c r="H3" s="38"/>
      <c r="I3" s="156"/>
      <c r="J3" s="156"/>
      <c r="K3" s="46"/>
      <c r="L3" s="46"/>
      <c r="M3" s="46"/>
      <c r="N3" s="46"/>
      <c r="O3" s="46"/>
      <c r="P3" s="46"/>
      <c r="Q3" s="46"/>
      <c r="R3" s="46"/>
      <c r="S3" s="46"/>
    </row>
    <row r="4" spans="2:24" x14ac:dyDescent="0.3">
      <c r="C4" s="275" t="s">
        <v>336</v>
      </c>
      <c r="D4" s="273"/>
      <c r="E4" s="273"/>
      <c r="F4" s="273"/>
      <c r="G4" s="273"/>
      <c r="H4" s="273"/>
      <c r="I4" s="273"/>
      <c r="J4" s="274"/>
      <c r="K4" s="275" t="s">
        <v>36</v>
      </c>
      <c r="L4" s="273"/>
      <c r="M4" s="273"/>
      <c r="N4" s="273"/>
      <c r="O4" s="273"/>
      <c r="P4" s="273"/>
      <c r="Q4" s="273"/>
      <c r="R4" s="274"/>
      <c r="S4" s="275" t="s">
        <v>200</v>
      </c>
      <c r="T4" s="273"/>
      <c r="U4" s="273"/>
      <c r="V4" s="273"/>
      <c r="W4" s="273"/>
      <c r="X4" s="276"/>
    </row>
    <row r="5" spans="2:24" x14ac:dyDescent="0.3">
      <c r="B5" s="137" t="s">
        <v>25</v>
      </c>
      <c r="C5" s="275">
        <v>2019</v>
      </c>
      <c r="D5" s="274"/>
      <c r="E5" s="283">
        <v>2018</v>
      </c>
      <c r="F5" s="284"/>
      <c r="G5" s="283">
        <v>2017</v>
      </c>
      <c r="H5" s="284"/>
      <c r="I5" s="283">
        <v>2016</v>
      </c>
      <c r="J5" s="284"/>
      <c r="K5" s="275">
        <v>2019</v>
      </c>
      <c r="L5" s="274"/>
      <c r="M5" s="275">
        <v>2018</v>
      </c>
      <c r="N5" s="274"/>
      <c r="O5" s="275">
        <v>2017</v>
      </c>
      <c r="P5" s="274"/>
      <c r="Q5" s="275">
        <v>2016</v>
      </c>
      <c r="R5" s="274"/>
      <c r="S5" s="275" t="s">
        <v>22</v>
      </c>
      <c r="T5" s="274"/>
      <c r="U5" s="275" t="s">
        <v>23</v>
      </c>
      <c r="V5" s="274"/>
      <c r="W5" s="275" t="s">
        <v>24</v>
      </c>
      <c r="X5" s="273"/>
    </row>
    <row r="6" spans="2:24" x14ac:dyDescent="0.3">
      <c r="B6" s="138"/>
      <c r="C6" s="139" t="s">
        <v>216</v>
      </c>
      <c r="D6" s="122" t="s">
        <v>217</v>
      </c>
      <c r="E6" s="157" t="s">
        <v>216</v>
      </c>
      <c r="F6" s="157" t="s">
        <v>217</v>
      </c>
      <c r="G6" s="157" t="s">
        <v>216</v>
      </c>
      <c r="H6" s="158" t="s">
        <v>217</v>
      </c>
      <c r="I6" s="158" t="s">
        <v>216</v>
      </c>
      <c r="J6" s="159" t="s">
        <v>217</v>
      </c>
      <c r="K6" s="140" t="s">
        <v>216</v>
      </c>
      <c r="L6" s="11" t="s">
        <v>217</v>
      </c>
      <c r="M6" s="140" t="s">
        <v>216</v>
      </c>
      <c r="N6" s="11" t="s">
        <v>217</v>
      </c>
      <c r="O6" s="140" t="s">
        <v>216</v>
      </c>
      <c r="P6" s="11" t="s">
        <v>217</v>
      </c>
      <c r="Q6" s="140" t="s">
        <v>216</v>
      </c>
      <c r="R6" s="141" t="s">
        <v>217</v>
      </c>
      <c r="S6" s="140" t="s">
        <v>216</v>
      </c>
      <c r="T6" s="11" t="s">
        <v>217</v>
      </c>
      <c r="U6" s="140" t="s">
        <v>216</v>
      </c>
      <c r="V6" s="11" t="s">
        <v>217</v>
      </c>
      <c r="W6" s="140" t="s">
        <v>216</v>
      </c>
      <c r="X6" s="122" t="s">
        <v>217</v>
      </c>
    </row>
    <row r="7" spans="2:24" x14ac:dyDescent="0.3">
      <c r="B7" s="26" t="s">
        <v>332</v>
      </c>
      <c r="C7" s="142">
        <f t="shared" ref="C7:J7" si="0">SUM(C8:C143)</f>
        <v>78776.599341000023</v>
      </c>
      <c r="D7" s="142">
        <f t="shared" si="0"/>
        <v>922948.04400000023</v>
      </c>
      <c r="E7" s="142">
        <f t="shared" si="0"/>
        <v>76185.865845999986</v>
      </c>
      <c r="F7" s="142">
        <f t="shared" si="0"/>
        <v>886649.50299999968</v>
      </c>
      <c r="G7" s="142">
        <f t="shared" si="0"/>
        <v>77167.688444999978</v>
      </c>
      <c r="H7" s="142">
        <f t="shared" si="0"/>
        <v>880645.24600000039</v>
      </c>
      <c r="I7" s="142">
        <f t="shared" si="0"/>
        <v>66350.514772999988</v>
      </c>
      <c r="J7" s="160">
        <f t="shared" si="0"/>
        <v>850640.34400000016</v>
      </c>
      <c r="K7" s="161">
        <f>+C7/C7</f>
        <v>1</v>
      </c>
      <c r="L7" s="143">
        <f>+D7/D7</f>
        <v>1</v>
      </c>
      <c r="M7" s="90">
        <f t="shared" ref="M7:P8" si="1">+E7/E$7</f>
        <v>1</v>
      </c>
      <c r="N7" s="90">
        <f t="shared" si="1"/>
        <v>1</v>
      </c>
      <c r="O7" s="90">
        <f t="shared" si="1"/>
        <v>1</v>
      </c>
      <c r="P7" s="90">
        <f t="shared" si="1"/>
        <v>1</v>
      </c>
      <c r="Q7" s="162">
        <f>+I7/I7</f>
        <v>1</v>
      </c>
      <c r="R7" s="163">
        <f>+J7/J7</f>
        <v>1</v>
      </c>
      <c r="S7" s="144">
        <f>+C7/E7-1</f>
        <v>3.4005434816962943E-2</v>
      </c>
      <c r="T7" s="164">
        <f>+D7/F7-1</f>
        <v>4.0938996612735368E-2</v>
      </c>
      <c r="U7" s="164">
        <f>+E7/G7-1</f>
        <v>-1.2723234540059747E-2</v>
      </c>
      <c r="V7" s="165">
        <f>+F7/J7-1</f>
        <v>4.2331825963805247E-2</v>
      </c>
      <c r="W7" s="166">
        <f>+G7/I7-1</f>
        <v>0.16303074224831526</v>
      </c>
      <c r="X7" s="167">
        <f>+H7/J7-1</f>
        <v>3.5273311701755183E-2</v>
      </c>
    </row>
    <row r="8" spans="2:24" x14ac:dyDescent="0.3">
      <c r="B8" s="168" t="s">
        <v>92</v>
      </c>
      <c r="C8" s="169">
        <v>690.98781099999997</v>
      </c>
      <c r="D8" s="147">
        <v>14555.429</v>
      </c>
      <c r="E8" s="147">
        <v>627.560564</v>
      </c>
      <c r="F8" s="147">
        <v>13254.039999999999</v>
      </c>
      <c r="G8" s="147">
        <v>1179.319199</v>
      </c>
      <c r="H8" s="147">
        <v>19975.815000000002</v>
      </c>
      <c r="I8" s="147">
        <v>892.51297199999999</v>
      </c>
      <c r="J8" s="170">
        <v>14915.208000000001</v>
      </c>
      <c r="K8" s="149">
        <f>+C8/C$7</f>
        <v>8.7714856541207514E-3</v>
      </c>
      <c r="L8" s="148">
        <f>+D8/D$7</f>
        <v>1.5770583289734991E-2</v>
      </c>
      <c r="M8" s="148">
        <f t="shared" si="1"/>
        <v>8.2372308436913181E-3</v>
      </c>
      <c r="N8" s="148">
        <f t="shared" si="1"/>
        <v>1.49484547785282E-2</v>
      </c>
      <c r="O8" s="148">
        <f t="shared" si="1"/>
        <v>1.5282551839563533E-2</v>
      </c>
      <c r="P8" s="148">
        <f t="shared" si="1"/>
        <v>2.2683157708206142E-2</v>
      </c>
      <c r="Q8" s="148">
        <f>+I8/I$7</f>
        <v>1.3451485268102099E-2</v>
      </c>
      <c r="R8" s="171">
        <f>+J8/J$7</f>
        <v>1.7534094291676339E-2</v>
      </c>
      <c r="S8" s="172">
        <f t="shared" ref="S8:S71" si="2">+C8/E8-1</f>
        <v>0.10106952322772145</v>
      </c>
      <c r="T8" s="173">
        <f t="shared" ref="T8:T71" si="3">+D8/F8-1</f>
        <v>9.8188099628490733E-2</v>
      </c>
      <c r="U8" s="174">
        <f t="shared" ref="U8:U71" si="4">+E8/G8-1</f>
        <v>-0.4678619965382248</v>
      </c>
      <c r="V8" s="174">
        <f t="shared" ref="V8:V71" si="5">+F8/J8-1</f>
        <v>-0.11137410889610133</v>
      </c>
      <c r="W8" s="174">
        <f t="shared" ref="W8:W71" si="6">+G8/I8-1</f>
        <v>0.32134684424508286</v>
      </c>
      <c r="X8" s="175">
        <f t="shared" ref="X8:X71" si="7">+H8/J8-1</f>
        <v>0.33929174839532927</v>
      </c>
    </row>
    <row r="9" spans="2:24" x14ac:dyDescent="0.3">
      <c r="B9" s="168" t="s">
        <v>140</v>
      </c>
      <c r="C9" s="169">
        <v>49.998151</v>
      </c>
      <c r="D9" s="147">
        <v>698.24599999999998</v>
      </c>
      <c r="E9" s="147">
        <v>38.229950000000002</v>
      </c>
      <c r="F9" s="147">
        <v>608.6819999999999</v>
      </c>
      <c r="G9" s="147">
        <v>45.065852</v>
      </c>
      <c r="H9" s="147">
        <v>688.86699999999996</v>
      </c>
      <c r="I9" s="147">
        <v>47.154029000000001</v>
      </c>
      <c r="J9" s="170">
        <v>652.05999999999995</v>
      </c>
      <c r="K9" s="149">
        <f t="shared" ref="K9:K72" si="8">+C9/C$7</f>
        <v>6.346827791280144E-4</v>
      </c>
      <c r="L9" s="148">
        <f t="shared" ref="L9:L72" si="9">+D9/D$7</f>
        <v>7.5653879385652594E-4</v>
      </c>
      <c r="M9" s="148">
        <f t="shared" ref="M9:M72" si="10">+E9/E$7</f>
        <v>5.0179845796170341E-4</v>
      </c>
      <c r="N9" s="148">
        <f t="shared" ref="N9:N72" si="11">+F9/F$7</f>
        <v>6.8649674752031093E-4</v>
      </c>
      <c r="O9" s="148">
        <f t="shared" ref="O9:O72" si="12">+G9/G$7</f>
        <v>5.8399898854194596E-4</v>
      </c>
      <c r="P9" s="148">
        <f t="shared" ref="P9:P72" si="13">+H9/H$7</f>
        <v>7.822298514968644E-4</v>
      </c>
      <c r="Q9" s="148">
        <f t="shared" ref="Q9:Q72" si="14">+I9/I$7</f>
        <v>7.1068068064467213E-4</v>
      </c>
      <c r="R9" s="171">
        <f t="shared" ref="R9:R72" si="15">+J9/J$7</f>
        <v>7.6655193302235358E-4</v>
      </c>
      <c r="S9" s="172">
        <f t="shared" si="2"/>
        <v>0.30782674316864123</v>
      </c>
      <c r="T9" s="173">
        <f t="shared" si="3"/>
        <v>0.1471441573761012</v>
      </c>
      <c r="U9" s="174">
        <f t="shared" si="4"/>
        <v>-0.15168695800980303</v>
      </c>
      <c r="V9" s="174">
        <f t="shared" si="5"/>
        <v>-6.6524552955249616E-2</v>
      </c>
      <c r="W9" s="174">
        <f t="shared" si="6"/>
        <v>-4.4284169227617909E-2</v>
      </c>
      <c r="X9" s="175">
        <f t="shared" si="7"/>
        <v>5.6447259454651455E-2</v>
      </c>
    </row>
    <row r="10" spans="2:24" x14ac:dyDescent="0.3">
      <c r="B10" s="168" t="s">
        <v>75</v>
      </c>
      <c r="C10" s="169">
        <v>594.75434700000005</v>
      </c>
      <c r="D10" s="147">
        <v>2985.63</v>
      </c>
      <c r="E10" s="147">
        <v>598.13962500000002</v>
      </c>
      <c r="F10" s="147">
        <v>2781.893</v>
      </c>
      <c r="G10" s="147">
        <v>438.74026900000001</v>
      </c>
      <c r="H10" s="147">
        <v>1708.7329999999999</v>
      </c>
      <c r="I10" s="147">
        <v>340.82427300000001</v>
      </c>
      <c r="J10" s="170">
        <v>1456.2520000000002</v>
      </c>
      <c r="K10" s="149">
        <f t="shared" si="8"/>
        <v>7.5498860318340064E-3</v>
      </c>
      <c r="L10" s="148">
        <f t="shared" si="9"/>
        <v>3.2348841512903183E-3</v>
      </c>
      <c r="M10" s="148">
        <f t="shared" si="10"/>
        <v>7.8510576516786328E-3</v>
      </c>
      <c r="N10" s="148">
        <f t="shared" si="11"/>
        <v>3.1375340431448943E-3</v>
      </c>
      <c r="O10" s="148">
        <f t="shared" si="12"/>
        <v>5.6855437533638838E-3</v>
      </c>
      <c r="P10" s="148">
        <f t="shared" si="13"/>
        <v>1.9403193371692819E-3</v>
      </c>
      <c r="Q10" s="148">
        <f t="shared" si="14"/>
        <v>5.1367238696796306E-3</v>
      </c>
      <c r="R10" s="171">
        <f t="shared" si="15"/>
        <v>1.7119479581137759E-3</v>
      </c>
      <c r="S10" s="172">
        <f t="shared" si="2"/>
        <v>-5.6596785407754258E-3</v>
      </c>
      <c r="T10" s="173">
        <f t="shared" si="3"/>
        <v>7.3236821114255779E-2</v>
      </c>
      <c r="U10" s="174">
        <f t="shared" si="4"/>
        <v>0.36331143335283866</v>
      </c>
      <c r="V10" s="174">
        <f t="shared" si="5"/>
        <v>0.91031016609762583</v>
      </c>
      <c r="W10" s="174">
        <f t="shared" si="6"/>
        <v>0.28729173288664223</v>
      </c>
      <c r="X10" s="175">
        <f t="shared" si="7"/>
        <v>0.17337727261490432</v>
      </c>
    </row>
    <row r="11" spans="2:24" x14ac:dyDescent="0.3">
      <c r="B11" s="168" t="s">
        <v>160</v>
      </c>
      <c r="C11" s="169">
        <v>872.19250299999999</v>
      </c>
      <c r="D11" s="147">
        <v>2302.9429999999998</v>
      </c>
      <c r="E11" s="147">
        <v>574.07844399999999</v>
      </c>
      <c r="F11" s="147">
        <v>1719.0719999999999</v>
      </c>
      <c r="G11" s="147">
        <v>510.84027200000003</v>
      </c>
      <c r="H11" s="147">
        <v>1606.4959999999999</v>
      </c>
      <c r="I11" s="147">
        <v>558.894903</v>
      </c>
      <c r="J11" s="170">
        <v>1584.8990000000001</v>
      </c>
      <c r="K11" s="149">
        <f t="shared" si="8"/>
        <v>1.1071720667003446E-2</v>
      </c>
      <c r="L11" s="148">
        <f t="shared" si="9"/>
        <v>2.4952032944554345E-3</v>
      </c>
      <c r="M11" s="148">
        <f t="shared" si="10"/>
        <v>7.5352355404141019E-3</v>
      </c>
      <c r="N11" s="148">
        <f t="shared" si="11"/>
        <v>1.9388405386609692E-3</v>
      </c>
      <c r="O11" s="148">
        <f t="shared" si="12"/>
        <v>6.619872673315764E-3</v>
      </c>
      <c r="P11" s="148">
        <f t="shared" si="13"/>
        <v>1.8242260516330535E-3</v>
      </c>
      <c r="Q11" s="148">
        <f t="shared" si="14"/>
        <v>8.4233695083166266E-3</v>
      </c>
      <c r="R11" s="171">
        <f t="shared" si="15"/>
        <v>1.8631834372530064E-3</v>
      </c>
      <c r="S11" s="172">
        <f t="shared" si="2"/>
        <v>0.51929150469896412</v>
      </c>
      <c r="T11" s="173">
        <f t="shared" si="3"/>
        <v>0.33964313303922111</v>
      </c>
      <c r="U11" s="174">
        <f t="shared" si="4"/>
        <v>0.12379245620635015</v>
      </c>
      <c r="V11" s="174">
        <f t="shared" si="5"/>
        <v>8.4657129571032552E-2</v>
      </c>
      <c r="W11" s="174">
        <f t="shared" si="6"/>
        <v>-8.5981515920176443E-2</v>
      </c>
      <c r="X11" s="175">
        <f t="shared" si="7"/>
        <v>1.3626735836163473E-2</v>
      </c>
    </row>
    <row r="12" spans="2:24" x14ac:dyDescent="0.3">
      <c r="B12" s="168" t="s">
        <v>113</v>
      </c>
      <c r="C12" s="169">
        <v>2.329431</v>
      </c>
      <c r="D12" s="147">
        <v>0.49799999999999994</v>
      </c>
      <c r="E12" s="147">
        <v>2.3525130000000001</v>
      </c>
      <c r="F12" s="147">
        <v>0.72000000000000008</v>
      </c>
      <c r="G12" s="147">
        <v>1.782065</v>
      </c>
      <c r="H12" s="147">
        <v>0.71500000000000008</v>
      </c>
      <c r="I12" s="147">
        <v>5.6643359999999996</v>
      </c>
      <c r="J12" s="170">
        <v>1.0640000000000001</v>
      </c>
      <c r="K12" s="149">
        <f t="shared" si="8"/>
        <v>2.9570088319205038E-5</v>
      </c>
      <c r="L12" s="148">
        <f t="shared" si="9"/>
        <v>5.395753349686928E-7</v>
      </c>
      <c r="M12" s="148">
        <f t="shared" si="10"/>
        <v>3.0878601612998729E-5</v>
      </c>
      <c r="N12" s="148">
        <f t="shared" si="11"/>
        <v>8.1204579437969905E-7</v>
      </c>
      <c r="O12" s="148">
        <f t="shared" si="12"/>
        <v>2.3093409118638277E-5</v>
      </c>
      <c r="P12" s="148">
        <f t="shared" si="13"/>
        <v>8.1190468380726343E-7</v>
      </c>
      <c r="Q12" s="148">
        <f t="shared" si="14"/>
        <v>8.5369887775233768E-5</v>
      </c>
      <c r="R12" s="171">
        <f t="shared" si="15"/>
        <v>1.2508224039747636E-6</v>
      </c>
      <c r="S12" s="172">
        <f t="shared" si="2"/>
        <v>-9.8116354723650767E-3</v>
      </c>
      <c r="T12" s="173">
        <f t="shared" si="3"/>
        <v>-0.30833333333333346</v>
      </c>
      <c r="U12" s="174">
        <f t="shared" si="4"/>
        <v>0.32010504667338169</v>
      </c>
      <c r="V12" s="174">
        <f t="shared" si="5"/>
        <v>-0.32330827067669166</v>
      </c>
      <c r="W12" s="174">
        <f t="shared" si="6"/>
        <v>-0.68538854333499988</v>
      </c>
      <c r="X12" s="175">
        <f t="shared" si="7"/>
        <v>-0.32800751879699241</v>
      </c>
    </row>
    <row r="13" spans="2:24" x14ac:dyDescent="0.3">
      <c r="B13" s="168" t="s">
        <v>185</v>
      </c>
      <c r="C13" s="169">
        <v>257.54344900000001</v>
      </c>
      <c r="D13" s="147">
        <v>186.86700000000002</v>
      </c>
      <c r="E13" s="147">
        <v>268.87423899999999</v>
      </c>
      <c r="F13" s="147">
        <v>185.863</v>
      </c>
      <c r="G13" s="147">
        <v>531.343253</v>
      </c>
      <c r="H13" s="147">
        <v>253.52700000000002</v>
      </c>
      <c r="I13" s="147">
        <v>686.96173599999997</v>
      </c>
      <c r="J13" s="170">
        <v>239.33099999999999</v>
      </c>
      <c r="K13" s="149">
        <f t="shared" si="8"/>
        <v>3.2692887374481915E-3</v>
      </c>
      <c r="L13" s="148">
        <f t="shared" si="9"/>
        <v>2.0246751831243923E-4</v>
      </c>
      <c r="M13" s="148">
        <f t="shared" si="10"/>
        <v>3.529187940759182E-3</v>
      </c>
      <c r="N13" s="148">
        <f t="shared" si="11"/>
        <v>2.0962398261221388E-4</v>
      </c>
      <c r="O13" s="148">
        <f t="shared" si="12"/>
        <v>6.8855665331832025E-3</v>
      </c>
      <c r="P13" s="148">
        <f t="shared" si="13"/>
        <v>2.8788777450573994E-4</v>
      </c>
      <c r="Q13" s="148">
        <f t="shared" si="14"/>
        <v>1.0353525339633766E-2</v>
      </c>
      <c r="R13" s="171">
        <f t="shared" si="15"/>
        <v>2.8135392553165802E-4</v>
      </c>
      <c r="S13" s="172">
        <f t="shared" si="2"/>
        <v>-4.2141597655995566E-2</v>
      </c>
      <c r="T13" s="173">
        <f t="shared" si="3"/>
        <v>5.4018282283188057E-3</v>
      </c>
      <c r="U13" s="174">
        <f t="shared" si="4"/>
        <v>-0.49397261095926637</v>
      </c>
      <c r="V13" s="174">
        <f t="shared" si="5"/>
        <v>-0.22340607777513144</v>
      </c>
      <c r="W13" s="174">
        <f t="shared" si="6"/>
        <v>-0.22653151528660975</v>
      </c>
      <c r="X13" s="175">
        <f t="shared" si="7"/>
        <v>5.9315341514471598E-2</v>
      </c>
    </row>
    <row r="14" spans="2:24" x14ac:dyDescent="0.3">
      <c r="B14" s="168" t="s">
        <v>107</v>
      </c>
      <c r="C14" s="169">
        <v>307.65794399999999</v>
      </c>
      <c r="D14" s="147">
        <v>883.48599999999999</v>
      </c>
      <c r="E14" s="147">
        <v>239.81948399999999</v>
      </c>
      <c r="F14" s="147">
        <v>649.37299999999993</v>
      </c>
      <c r="G14" s="147">
        <v>184.13979699999999</v>
      </c>
      <c r="H14" s="147">
        <v>533.46299999999997</v>
      </c>
      <c r="I14" s="147">
        <v>208.39791</v>
      </c>
      <c r="J14" s="170">
        <v>444.22699999999998</v>
      </c>
      <c r="K14" s="149">
        <f t="shared" si="8"/>
        <v>3.9054484018565209E-3</v>
      </c>
      <c r="L14" s="148">
        <f t="shared" si="9"/>
        <v>9.5724348271114578E-4</v>
      </c>
      <c r="M14" s="148">
        <f t="shared" si="10"/>
        <v>3.147821204588847E-3</v>
      </c>
      <c r="N14" s="148">
        <f t="shared" si="11"/>
        <v>7.3238974115795582E-4</v>
      </c>
      <c r="O14" s="148">
        <f t="shared" si="12"/>
        <v>2.386229271740369E-3</v>
      </c>
      <c r="P14" s="148">
        <f t="shared" si="13"/>
        <v>6.0576378788513858E-4</v>
      </c>
      <c r="Q14" s="148">
        <f t="shared" si="14"/>
        <v>3.1408634991450489E-3</v>
      </c>
      <c r="R14" s="171">
        <f t="shared" si="15"/>
        <v>5.2222658275422669E-4</v>
      </c>
      <c r="S14" s="172">
        <f t="shared" si="2"/>
        <v>0.28287301293668032</v>
      </c>
      <c r="T14" s="173">
        <f t="shared" si="3"/>
        <v>0.36052161084615486</v>
      </c>
      <c r="U14" s="174">
        <f t="shared" si="4"/>
        <v>0.30237725851299824</v>
      </c>
      <c r="V14" s="174">
        <f t="shared" si="5"/>
        <v>0.46180443782120406</v>
      </c>
      <c r="W14" s="174">
        <f t="shared" si="6"/>
        <v>-0.11640286123790788</v>
      </c>
      <c r="X14" s="175">
        <f t="shared" si="7"/>
        <v>0.20087928018783185</v>
      </c>
    </row>
    <row r="15" spans="2:24" x14ac:dyDescent="0.3">
      <c r="B15" s="168" t="s">
        <v>105</v>
      </c>
      <c r="C15" s="169">
        <v>251.65461099999999</v>
      </c>
      <c r="D15" s="147">
        <v>624.20600000000002</v>
      </c>
      <c r="E15" s="147">
        <v>239.77056899999999</v>
      </c>
      <c r="F15" s="147">
        <v>643.71299999999997</v>
      </c>
      <c r="G15" s="147">
        <v>233.55379600000001</v>
      </c>
      <c r="H15" s="147">
        <v>640.44100000000003</v>
      </c>
      <c r="I15" s="147">
        <v>213.55856399999999</v>
      </c>
      <c r="J15" s="170">
        <v>430.07099999999997</v>
      </c>
      <c r="K15" s="149">
        <f t="shared" si="8"/>
        <v>3.1945350917048786E-3</v>
      </c>
      <c r="L15" s="148">
        <f t="shared" si="9"/>
        <v>6.7631759345274675E-4</v>
      </c>
      <c r="M15" s="148">
        <f t="shared" si="10"/>
        <v>3.1471791563630141E-3</v>
      </c>
      <c r="N15" s="148">
        <f t="shared" si="11"/>
        <v>7.2600615894102653E-4</v>
      </c>
      <c r="O15" s="148">
        <f t="shared" si="12"/>
        <v>3.0265749915064735E-3</v>
      </c>
      <c r="P15" s="148">
        <f t="shared" si="13"/>
        <v>7.2724062601707356E-4</v>
      </c>
      <c r="Q15" s="148">
        <f t="shared" si="14"/>
        <v>3.2186421571954913E-3</v>
      </c>
      <c r="R15" s="171">
        <f t="shared" si="15"/>
        <v>5.0558500197352488E-4</v>
      </c>
      <c r="S15" s="172">
        <f t="shared" si="2"/>
        <v>4.9564223205392555E-2</v>
      </c>
      <c r="T15" s="173">
        <f t="shared" si="3"/>
        <v>-3.0303877659764389E-2</v>
      </c>
      <c r="U15" s="174">
        <f t="shared" si="4"/>
        <v>2.661816295205921E-2</v>
      </c>
      <c r="V15" s="174">
        <f t="shared" si="5"/>
        <v>0.49675983732918527</v>
      </c>
      <c r="W15" s="174">
        <f t="shared" si="6"/>
        <v>9.3628799639240867E-2</v>
      </c>
      <c r="X15" s="175">
        <f t="shared" si="7"/>
        <v>0.48915179121586916</v>
      </c>
    </row>
    <row r="16" spans="2:24" x14ac:dyDescent="0.3">
      <c r="B16" s="168" t="s">
        <v>106</v>
      </c>
      <c r="C16" s="169">
        <v>36.777583</v>
      </c>
      <c r="D16" s="147">
        <v>57.312000000000005</v>
      </c>
      <c r="E16" s="147">
        <v>38.244225</v>
      </c>
      <c r="F16" s="147">
        <v>54.413999999999994</v>
      </c>
      <c r="G16" s="147">
        <v>34.807645999999998</v>
      </c>
      <c r="H16" s="147">
        <v>53.781000000000006</v>
      </c>
      <c r="I16" s="147">
        <v>27.746162999999999</v>
      </c>
      <c r="J16" s="170">
        <v>47.826999999999998</v>
      </c>
      <c r="K16" s="149">
        <f t="shared" si="8"/>
        <v>4.6685923621557956E-4</v>
      </c>
      <c r="L16" s="148">
        <f t="shared" si="9"/>
        <v>6.2096669874951255E-5</v>
      </c>
      <c r="M16" s="148">
        <f t="shared" si="10"/>
        <v>5.0198582867464977E-4</v>
      </c>
      <c r="N16" s="148">
        <f t="shared" si="11"/>
        <v>6.1370360910245744E-5</v>
      </c>
      <c r="O16" s="148">
        <f t="shared" si="12"/>
        <v>4.5106503384261128E-4</v>
      </c>
      <c r="P16" s="148">
        <f t="shared" si="13"/>
        <v>6.1069994125648169E-5</v>
      </c>
      <c r="Q16" s="148">
        <f t="shared" si="14"/>
        <v>4.1817554987969355E-4</v>
      </c>
      <c r="R16" s="171">
        <f t="shared" si="15"/>
        <v>5.6224702175658847E-5</v>
      </c>
      <c r="S16" s="172">
        <f t="shared" si="2"/>
        <v>-3.8349371702525059E-2</v>
      </c>
      <c r="T16" s="173">
        <f t="shared" si="3"/>
        <v>5.3258352629838024E-2</v>
      </c>
      <c r="U16" s="174">
        <f t="shared" si="4"/>
        <v>9.8730577758691318E-2</v>
      </c>
      <c r="V16" s="174">
        <f t="shared" si="5"/>
        <v>0.13772555251217922</v>
      </c>
      <c r="W16" s="174">
        <f t="shared" si="6"/>
        <v>0.2545030460608193</v>
      </c>
      <c r="X16" s="175">
        <f t="shared" si="7"/>
        <v>0.12449035063876068</v>
      </c>
    </row>
    <row r="17" spans="2:24" x14ac:dyDescent="0.3">
      <c r="B17" s="168" t="s">
        <v>104</v>
      </c>
      <c r="C17" s="169">
        <v>1148.036668</v>
      </c>
      <c r="D17" s="147">
        <v>199.63200000000001</v>
      </c>
      <c r="E17" s="147">
        <v>1259.6366989999999</v>
      </c>
      <c r="F17" s="147">
        <v>180.72</v>
      </c>
      <c r="G17" s="147">
        <v>294.93592999999998</v>
      </c>
      <c r="H17" s="147">
        <v>110.959</v>
      </c>
      <c r="I17" s="147">
        <v>332.63763899999998</v>
      </c>
      <c r="J17" s="170">
        <v>95.099000000000004</v>
      </c>
      <c r="K17" s="149">
        <f t="shared" si="8"/>
        <v>1.4573320981151994E-2</v>
      </c>
      <c r="L17" s="148">
        <f t="shared" si="9"/>
        <v>2.1629819933829337E-4</v>
      </c>
      <c r="M17" s="148">
        <f t="shared" si="10"/>
        <v>1.6533732143258633E-2</v>
      </c>
      <c r="N17" s="148">
        <f t="shared" si="11"/>
        <v>2.0382349438930443E-4</v>
      </c>
      <c r="O17" s="148">
        <f t="shared" si="12"/>
        <v>3.822013279692974E-3</v>
      </c>
      <c r="P17" s="148">
        <f t="shared" si="13"/>
        <v>1.2599738714765053E-4</v>
      </c>
      <c r="Q17" s="148">
        <f t="shared" si="14"/>
        <v>5.0133392353929433E-3</v>
      </c>
      <c r="R17" s="171">
        <f t="shared" si="15"/>
        <v>1.1179695469510906E-4</v>
      </c>
      <c r="S17" s="172">
        <f t="shared" si="2"/>
        <v>-8.8596998712880404E-2</v>
      </c>
      <c r="T17" s="173">
        <f t="shared" si="3"/>
        <v>0.10464807436918999</v>
      </c>
      <c r="U17" s="174">
        <f t="shared" si="4"/>
        <v>3.2708824896308837</v>
      </c>
      <c r="V17" s="174">
        <f t="shared" si="5"/>
        <v>0.90033543990998854</v>
      </c>
      <c r="W17" s="174">
        <f t="shared" si="6"/>
        <v>-0.11334168049455162</v>
      </c>
      <c r="X17" s="175">
        <f t="shared" si="7"/>
        <v>0.16677357280307881</v>
      </c>
    </row>
    <row r="18" spans="2:24" x14ac:dyDescent="0.3">
      <c r="B18" s="168" t="s">
        <v>74</v>
      </c>
      <c r="C18" s="169">
        <v>2233.067031</v>
      </c>
      <c r="D18" s="147">
        <v>36785.517</v>
      </c>
      <c r="E18" s="147">
        <v>1519.6412660000001</v>
      </c>
      <c r="F18" s="147">
        <v>24904.938000000002</v>
      </c>
      <c r="G18" s="147">
        <v>2184.2447710000001</v>
      </c>
      <c r="H18" s="147">
        <v>35543.258999999998</v>
      </c>
      <c r="I18" s="147">
        <v>1592.115671</v>
      </c>
      <c r="J18" s="170">
        <v>26533.487000000001</v>
      </c>
      <c r="K18" s="149">
        <f t="shared" si="8"/>
        <v>2.8346832050133691E-2</v>
      </c>
      <c r="L18" s="148">
        <f t="shared" si="9"/>
        <v>3.9856541480464948E-2</v>
      </c>
      <c r="M18" s="148">
        <f t="shared" si="10"/>
        <v>1.994649859426368E-2</v>
      </c>
      <c r="N18" s="148">
        <f t="shared" si="11"/>
        <v>2.808881966970438E-2</v>
      </c>
      <c r="O18" s="148">
        <f t="shared" si="12"/>
        <v>2.8305172994222645E-2</v>
      </c>
      <c r="P18" s="148">
        <f t="shared" si="13"/>
        <v>4.0360473370454078E-2</v>
      </c>
      <c r="Q18" s="148">
        <f t="shared" si="14"/>
        <v>2.3995528541820441E-2</v>
      </c>
      <c r="R18" s="171">
        <f t="shared" si="15"/>
        <v>3.1192368416516108E-2</v>
      </c>
      <c r="S18" s="172">
        <f t="shared" si="2"/>
        <v>0.46946985513092798</v>
      </c>
      <c r="T18" s="173">
        <f t="shared" si="3"/>
        <v>0.47703708397105804</v>
      </c>
      <c r="U18" s="174">
        <f t="shared" si="4"/>
        <v>-0.3042715330368988</v>
      </c>
      <c r="V18" s="174">
        <f t="shared" si="5"/>
        <v>-6.1377119411406333E-2</v>
      </c>
      <c r="W18" s="174">
        <f t="shared" si="6"/>
        <v>0.37191336709102729</v>
      </c>
      <c r="X18" s="175">
        <f t="shared" si="7"/>
        <v>0.33956230479619953</v>
      </c>
    </row>
    <row r="19" spans="2:24" x14ac:dyDescent="0.3">
      <c r="B19" s="168" t="s">
        <v>157</v>
      </c>
      <c r="C19" s="169">
        <v>1199.490151</v>
      </c>
      <c r="D19" s="147">
        <v>32049.503999999997</v>
      </c>
      <c r="E19" s="147">
        <v>1231.4345840000001</v>
      </c>
      <c r="F19" s="147">
        <v>26242.353999999999</v>
      </c>
      <c r="G19" s="147">
        <v>1109.0817770000001</v>
      </c>
      <c r="H19" s="147">
        <v>25442.733</v>
      </c>
      <c r="I19" s="147">
        <v>1384.985222</v>
      </c>
      <c r="J19" s="170">
        <v>26622.385999999999</v>
      </c>
      <c r="K19" s="149">
        <f t="shared" si="8"/>
        <v>1.5226477926620957E-2</v>
      </c>
      <c r="L19" s="148">
        <f t="shared" si="9"/>
        <v>3.4725144289920601E-2</v>
      </c>
      <c r="M19" s="148">
        <f t="shared" si="10"/>
        <v>1.6163556984299266E-2</v>
      </c>
      <c r="N19" s="148">
        <f t="shared" si="11"/>
        <v>2.9597212778226762E-2</v>
      </c>
      <c r="O19" s="148">
        <f t="shared" si="12"/>
        <v>1.4372359718802257E-2</v>
      </c>
      <c r="P19" s="148">
        <f t="shared" si="13"/>
        <v>2.8891012715465212E-2</v>
      </c>
      <c r="Q19" s="148">
        <f t="shared" si="14"/>
        <v>2.0873767547069461E-2</v>
      </c>
      <c r="R19" s="171">
        <f t="shared" si="15"/>
        <v>3.1296876744421137E-2</v>
      </c>
      <c r="S19" s="172">
        <f t="shared" si="2"/>
        <v>-2.594082821373811E-2</v>
      </c>
      <c r="T19" s="173">
        <f t="shared" si="3"/>
        <v>0.22128921818522818</v>
      </c>
      <c r="U19" s="174">
        <f t="shared" si="4"/>
        <v>0.11031901302260771</v>
      </c>
      <c r="V19" s="174">
        <f t="shared" si="5"/>
        <v>-1.42749038346901E-2</v>
      </c>
      <c r="W19" s="174">
        <f t="shared" si="6"/>
        <v>-0.1992103891199497</v>
      </c>
      <c r="X19" s="175">
        <f t="shared" si="7"/>
        <v>-4.4310566303110366E-2</v>
      </c>
    </row>
    <row r="20" spans="2:24" x14ac:dyDescent="0.3">
      <c r="B20" s="168" t="s">
        <v>182</v>
      </c>
      <c r="C20" s="169">
        <v>957.83291799999995</v>
      </c>
      <c r="D20" s="147">
        <v>494.63400000000001</v>
      </c>
      <c r="E20" s="147">
        <v>1183.770814</v>
      </c>
      <c r="F20" s="147">
        <v>541.03500000000008</v>
      </c>
      <c r="G20" s="147">
        <v>1855.7122810000001</v>
      </c>
      <c r="H20" s="147">
        <v>625.52800000000002</v>
      </c>
      <c r="I20" s="147">
        <v>1533.005212</v>
      </c>
      <c r="J20" s="170">
        <v>608.24199999999996</v>
      </c>
      <c r="K20" s="149">
        <f t="shared" si="8"/>
        <v>1.2158850801033332E-2</v>
      </c>
      <c r="L20" s="148">
        <f t="shared" si="9"/>
        <v>5.3592832577691648E-4</v>
      </c>
      <c r="M20" s="148">
        <f t="shared" si="10"/>
        <v>1.5537932146007788E-2</v>
      </c>
      <c r="N20" s="148">
        <f t="shared" si="11"/>
        <v>6.1020166161419506E-4</v>
      </c>
      <c r="O20" s="148">
        <f t="shared" si="12"/>
        <v>2.4047788891883536E-2</v>
      </c>
      <c r="P20" s="148">
        <f t="shared" si="13"/>
        <v>7.10306451821804E-4</v>
      </c>
      <c r="Q20" s="148">
        <f t="shared" si="14"/>
        <v>2.3104646847801485E-2</v>
      </c>
      <c r="R20" s="171">
        <f t="shared" si="15"/>
        <v>7.1504015097595679E-4</v>
      </c>
      <c r="S20" s="172">
        <f t="shared" si="2"/>
        <v>-0.19086287085973053</v>
      </c>
      <c r="T20" s="173">
        <f t="shared" si="3"/>
        <v>-8.5763397931742036E-2</v>
      </c>
      <c r="U20" s="174">
        <f t="shared" si="4"/>
        <v>-0.36209356045103425</v>
      </c>
      <c r="V20" s="174">
        <f t="shared" si="5"/>
        <v>-0.11049384948753926</v>
      </c>
      <c r="W20" s="174">
        <f t="shared" si="6"/>
        <v>0.21050617863130916</v>
      </c>
      <c r="X20" s="175">
        <f t="shared" si="7"/>
        <v>2.8419609300245785E-2</v>
      </c>
    </row>
    <row r="21" spans="2:24" x14ac:dyDescent="0.3">
      <c r="B21" s="168" t="s">
        <v>115</v>
      </c>
      <c r="C21" s="169">
        <v>182.788906</v>
      </c>
      <c r="D21" s="147">
        <v>318.16299999999995</v>
      </c>
      <c r="E21" s="147">
        <v>168.35799800000001</v>
      </c>
      <c r="F21" s="147">
        <v>372.59999999999997</v>
      </c>
      <c r="G21" s="147">
        <v>176.446394</v>
      </c>
      <c r="H21" s="147">
        <v>432.69200000000001</v>
      </c>
      <c r="I21" s="147">
        <v>313.87224600000002</v>
      </c>
      <c r="J21" s="170">
        <v>464.89399999999995</v>
      </c>
      <c r="K21" s="149">
        <f t="shared" si="8"/>
        <v>2.3203452234433503E-3</v>
      </c>
      <c r="L21" s="148">
        <f t="shared" si="9"/>
        <v>3.4472471345310083E-4</v>
      </c>
      <c r="M21" s="148">
        <f t="shared" si="10"/>
        <v>2.2098324424154243E-3</v>
      </c>
      <c r="N21" s="148">
        <f t="shared" si="11"/>
        <v>4.2023369859149417E-4</v>
      </c>
      <c r="O21" s="148">
        <f t="shared" si="12"/>
        <v>2.2865320648519788E-3</v>
      </c>
      <c r="P21" s="148">
        <f t="shared" si="13"/>
        <v>4.9133519083347193E-4</v>
      </c>
      <c r="Q21" s="148">
        <f t="shared" si="14"/>
        <v>4.730517119178765E-3</v>
      </c>
      <c r="R21" s="171">
        <f t="shared" si="15"/>
        <v>5.4652239724947715E-4</v>
      </c>
      <c r="S21" s="172">
        <f t="shared" si="2"/>
        <v>8.5715607048261422E-2</v>
      </c>
      <c r="T21" s="173">
        <f t="shared" si="3"/>
        <v>-0.1461003757380569</v>
      </c>
      <c r="U21" s="174">
        <f t="shared" si="4"/>
        <v>-4.5840528767054245E-2</v>
      </c>
      <c r="V21" s="174">
        <f t="shared" si="5"/>
        <v>-0.19852697604185043</v>
      </c>
      <c r="W21" s="174">
        <f t="shared" si="6"/>
        <v>-0.43784008860726098</v>
      </c>
      <c r="X21" s="175">
        <f t="shared" si="7"/>
        <v>-6.9267402891841856E-2</v>
      </c>
    </row>
    <row r="22" spans="2:24" x14ac:dyDescent="0.3">
      <c r="B22" s="168" t="s">
        <v>119</v>
      </c>
      <c r="C22" s="169">
        <v>194.242446</v>
      </c>
      <c r="D22" s="147">
        <v>412.90700000000004</v>
      </c>
      <c r="E22" s="147">
        <v>127.11435299999999</v>
      </c>
      <c r="F22" s="147">
        <v>309.74700000000001</v>
      </c>
      <c r="G22" s="147">
        <v>109.12892100000001</v>
      </c>
      <c r="H22" s="147">
        <v>267.065</v>
      </c>
      <c r="I22" s="147">
        <v>214.21949799999999</v>
      </c>
      <c r="J22" s="170">
        <v>250.017</v>
      </c>
      <c r="K22" s="149">
        <f t="shared" si="8"/>
        <v>2.4657378920253121E-3</v>
      </c>
      <c r="L22" s="148">
        <f t="shared" si="9"/>
        <v>4.4737837918859053E-4</v>
      </c>
      <c r="M22" s="148">
        <f t="shared" si="10"/>
        <v>1.6684768439456401E-3</v>
      </c>
      <c r="N22" s="148">
        <f t="shared" si="11"/>
        <v>3.4934548426628976E-4</v>
      </c>
      <c r="O22" s="148">
        <f t="shared" si="12"/>
        <v>1.4141789549362992E-3</v>
      </c>
      <c r="P22" s="148">
        <f t="shared" si="13"/>
        <v>3.0326059353984165E-4</v>
      </c>
      <c r="Q22" s="148">
        <f t="shared" si="14"/>
        <v>3.228603406211587E-3</v>
      </c>
      <c r="R22" s="171">
        <f t="shared" si="15"/>
        <v>2.9391622647984814E-4</v>
      </c>
      <c r="S22" s="172">
        <f t="shared" si="2"/>
        <v>0.52809215809012544</v>
      </c>
      <c r="T22" s="173">
        <f t="shared" si="3"/>
        <v>0.33304600205974566</v>
      </c>
      <c r="U22" s="174">
        <f t="shared" si="4"/>
        <v>0.16480903352833476</v>
      </c>
      <c r="V22" s="174">
        <f t="shared" si="5"/>
        <v>0.23890375454469104</v>
      </c>
      <c r="W22" s="174">
        <f t="shared" si="6"/>
        <v>-0.49057428469933206</v>
      </c>
      <c r="X22" s="175">
        <f t="shared" si="7"/>
        <v>6.8187363259298417E-2</v>
      </c>
    </row>
    <row r="23" spans="2:24" x14ac:dyDescent="0.3">
      <c r="B23" s="168" t="s">
        <v>165</v>
      </c>
      <c r="C23" s="169">
        <v>1850.6133789999999</v>
      </c>
      <c r="D23" s="147">
        <v>2278.3719999999998</v>
      </c>
      <c r="E23" s="147">
        <v>2179.3057819999999</v>
      </c>
      <c r="F23" s="147">
        <v>2473.4069999999997</v>
      </c>
      <c r="G23" s="147">
        <v>2184.6429830000002</v>
      </c>
      <c r="H23" s="147">
        <v>2043.942</v>
      </c>
      <c r="I23" s="147">
        <v>1940.2122409999999</v>
      </c>
      <c r="J23" s="170">
        <v>2108.0299999999997</v>
      </c>
      <c r="K23" s="149">
        <f t="shared" si="8"/>
        <v>2.3491917580616237E-2</v>
      </c>
      <c r="L23" s="148">
        <f t="shared" si="9"/>
        <v>2.4685809941431538E-3</v>
      </c>
      <c r="M23" s="148">
        <f t="shared" si="10"/>
        <v>2.8605119306580943E-2</v>
      </c>
      <c r="N23" s="148">
        <f t="shared" si="11"/>
        <v>2.7896107668601497E-3</v>
      </c>
      <c r="O23" s="148">
        <f t="shared" si="12"/>
        <v>2.8310333340580352E-2</v>
      </c>
      <c r="P23" s="148">
        <f t="shared" si="13"/>
        <v>2.3209595569655744E-3</v>
      </c>
      <c r="Q23" s="148">
        <f t="shared" si="14"/>
        <v>2.9241856640267249E-2</v>
      </c>
      <c r="R23" s="171">
        <f t="shared" si="15"/>
        <v>2.4781683761756772E-3</v>
      </c>
      <c r="S23" s="172">
        <f t="shared" si="2"/>
        <v>-0.15082436146172717</v>
      </c>
      <c r="T23" s="173">
        <f t="shared" si="3"/>
        <v>-7.8852772713912334E-2</v>
      </c>
      <c r="U23" s="174">
        <f t="shared" si="4"/>
        <v>-2.443054101531561E-3</v>
      </c>
      <c r="V23" s="174">
        <f t="shared" si="5"/>
        <v>0.17332628093528091</v>
      </c>
      <c r="W23" s="174">
        <f t="shared" si="6"/>
        <v>0.12598144514025877</v>
      </c>
      <c r="X23" s="175">
        <f t="shared" si="7"/>
        <v>-3.0401844376028664E-2</v>
      </c>
    </row>
    <row r="24" spans="2:24" x14ac:dyDescent="0.3">
      <c r="B24" s="168" t="s">
        <v>117</v>
      </c>
      <c r="C24" s="169">
        <v>1040.766012</v>
      </c>
      <c r="D24" s="147">
        <v>4474.0810000000001</v>
      </c>
      <c r="E24" s="147">
        <v>1171.5178940000001</v>
      </c>
      <c r="F24" s="147">
        <v>4839.9580000000005</v>
      </c>
      <c r="G24" s="147">
        <v>1025.4729199999999</v>
      </c>
      <c r="H24" s="147">
        <v>3856.3390000000004</v>
      </c>
      <c r="I24" s="147">
        <v>968.44286899999997</v>
      </c>
      <c r="J24" s="170">
        <v>3920.9049999999997</v>
      </c>
      <c r="K24" s="149">
        <f t="shared" si="8"/>
        <v>1.3211613863843492E-2</v>
      </c>
      <c r="L24" s="148">
        <f t="shared" si="9"/>
        <v>4.8475979001045468E-3</v>
      </c>
      <c r="M24" s="148">
        <f t="shared" si="10"/>
        <v>1.5377102839102388E-2</v>
      </c>
      <c r="N24" s="148">
        <f t="shared" si="11"/>
        <v>5.4587049151033048E-3</v>
      </c>
      <c r="O24" s="148">
        <f t="shared" si="12"/>
        <v>1.3288889957237596E-2</v>
      </c>
      <c r="P24" s="148">
        <f t="shared" si="13"/>
        <v>4.3789925824456203E-3</v>
      </c>
      <c r="Q24" s="148">
        <f t="shared" si="14"/>
        <v>1.4595860669857054E-2</v>
      </c>
      <c r="R24" s="171">
        <f t="shared" si="15"/>
        <v>4.6093569716698021E-3</v>
      </c>
      <c r="S24" s="172">
        <f t="shared" si="2"/>
        <v>-0.11160894995258175</v>
      </c>
      <c r="T24" s="173">
        <f t="shared" si="3"/>
        <v>-7.5595077477945138E-2</v>
      </c>
      <c r="U24" s="174">
        <f t="shared" si="4"/>
        <v>0.14241719225506233</v>
      </c>
      <c r="V24" s="174">
        <f t="shared" si="5"/>
        <v>0.23439818103218535</v>
      </c>
      <c r="W24" s="174">
        <f t="shared" si="6"/>
        <v>5.8888399951654735E-2</v>
      </c>
      <c r="X24" s="175">
        <f t="shared" si="7"/>
        <v>-1.6467116647814528E-2</v>
      </c>
    </row>
    <row r="25" spans="2:24" x14ac:dyDescent="0.3">
      <c r="B25" s="168" t="s">
        <v>122</v>
      </c>
      <c r="C25" s="169">
        <v>90.219427999999994</v>
      </c>
      <c r="D25" s="147">
        <v>356.77199999999999</v>
      </c>
      <c r="E25" s="147">
        <v>95.525424000000001</v>
      </c>
      <c r="F25" s="147">
        <v>387.54300000000001</v>
      </c>
      <c r="G25" s="147">
        <v>98.933492000000001</v>
      </c>
      <c r="H25" s="147">
        <v>406.952</v>
      </c>
      <c r="I25" s="147">
        <v>71.180379000000002</v>
      </c>
      <c r="J25" s="170">
        <v>364.73499999999996</v>
      </c>
      <c r="K25" s="149">
        <f t="shared" si="8"/>
        <v>1.1452566974802687E-3</v>
      </c>
      <c r="L25" s="148">
        <f t="shared" si="9"/>
        <v>3.8655697069769175E-4</v>
      </c>
      <c r="M25" s="148">
        <f t="shared" si="10"/>
        <v>1.2538470612527062E-3</v>
      </c>
      <c r="N25" s="148">
        <f t="shared" si="11"/>
        <v>4.3708703234901622E-4</v>
      </c>
      <c r="O25" s="148">
        <f t="shared" si="12"/>
        <v>1.2820585143030849E-3</v>
      </c>
      <c r="P25" s="148">
        <f t="shared" si="13"/>
        <v>4.6210662221641039E-4</v>
      </c>
      <c r="Q25" s="148">
        <f t="shared" si="14"/>
        <v>1.0727931688778009E-3</v>
      </c>
      <c r="R25" s="171">
        <f t="shared" si="15"/>
        <v>4.2877698262569106E-4</v>
      </c>
      <c r="S25" s="172">
        <f t="shared" si="2"/>
        <v>-5.554538025395217E-2</v>
      </c>
      <c r="T25" s="173">
        <f t="shared" si="3"/>
        <v>-7.9400221394787196E-2</v>
      </c>
      <c r="U25" s="174">
        <f t="shared" si="4"/>
        <v>-3.44480714377291E-2</v>
      </c>
      <c r="V25" s="174">
        <f t="shared" si="5"/>
        <v>6.2533071956351938E-2</v>
      </c>
      <c r="W25" s="174">
        <f t="shared" si="6"/>
        <v>0.38989835949033091</v>
      </c>
      <c r="X25" s="175">
        <f t="shared" si="7"/>
        <v>0.11574704922752144</v>
      </c>
    </row>
    <row r="26" spans="2:24" x14ac:dyDescent="0.3">
      <c r="B26" s="168" t="s">
        <v>148</v>
      </c>
      <c r="C26" s="169">
        <v>136.49736799999999</v>
      </c>
      <c r="D26" s="147">
        <v>550.26400000000001</v>
      </c>
      <c r="E26" s="147">
        <v>127.121666</v>
      </c>
      <c r="F26" s="147">
        <v>518.00800000000004</v>
      </c>
      <c r="G26" s="147">
        <v>156.428969</v>
      </c>
      <c r="H26" s="147">
        <v>651.64</v>
      </c>
      <c r="I26" s="147">
        <v>168.098691</v>
      </c>
      <c r="J26" s="170">
        <v>669.96199999999999</v>
      </c>
      <c r="K26" s="149">
        <f t="shared" si="8"/>
        <v>1.7327146531058578E-3</v>
      </c>
      <c r="L26" s="148">
        <f t="shared" si="9"/>
        <v>5.9620257454058795E-4</v>
      </c>
      <c r="M26" s="148">
        <f t="shared" si="10"/>
        <v>1.6685728328790046E-3</v>
      </c>
      <c r="N26" s="148">
        <f t="shared" si="11"/>
        <v>5.8423085813199876E-4</v>
      </c>
      <c r="O26" s="148">
        <f t="shared" si="12"/>
        <v>2.0271304240438953E-3</v>
      </c>
      <c r="P26" s="148">
        <f t="shared" si="13"/>
        <v>7.3995743798065052E-4</v>
      </c>
      <c r="Q26" s="148">
        <f t="shared" si="14"/>
        <v>2.5334949031684739E-3</v>
      </c>
      <c r="R26" s="171">
        <f t="shared" si="15"/>
        <v>7.8759725508622223E-4</v>
      </c>
      <c r="S26" s="172">
        <f t="shared" si="2"/>
        <v>7.3753769086065901E-2</v>
      </c>
      <c r="T26" s="173">
        <f t="shared" si="3"/>
        <v>6.2269308582106886E-2</v>
      </c>
      <c r="U26" s="174">
        <f t="shared" si="4"/>
        <v>-0.18735214575249159</v>
      </c>
      <c r="V26" s="174">
        <f t="shared" si="5"/>
        <v>-0.22680987876924352</v>
      </c>
      <c r="W26" s="174">
        <f t="shared" si="6"/>
        <v>-6.9421849334924346E-2</v>
      </c>
      <c r="X26" s="175">
        <f t="shared" si="7"/>
        <v>-2.7347819727088996E-2</v>
      </c>
    </row>
    <row r="27" spans="2:24" x14ac:dyDescent="0.3">
      <c r="B27" s="168" t="s">
        <v>198</v>
      </c>
      <c r="C27" s="169">
        <v>8276.9638240000004</v>
      </c>
      <c r="D27" s="147">
        <v>56201.404999999999</v>
      </c>
      <c r="E27" s="147">
        <v>8224.6924490000001</v>
      </c>
      <c r="F27" s="147">
        <v>51943.400999999998</v>
      </c>
      <c r="G27" s="147">
        <v>8236.1950890000007</v>
      </c>
      <c r="H27" s="147">
        <v>51750.843000000001</v>
      </c>
      <c r="I27" s="147">
        <v>7620.9760550000001</v>
      </c>
      <c r="J27" s="170">
        <v>49038.671999999999</v>
      </c>
      <c r="K27" s="149">
        <f t="shared" si="8"/>
        <v>0.10506881349589023</v>
      </c>
      <c r="L27" s="148">
        <f t="shared" si="9"/>
        <v>6.0893357286317611E-2</v>
      </c>
      <c r="M27" s="148">
        <f t="shared" si="10"/>
        <v>0.1079556208710047</v>
      </c>
      <c r="N27" s="148">
        <f t="shared" si="11"/>
        <v>5.8583917121983679E-2</v>
      </c>
      <c r="O27" s="148">
        <f t="shared" si="12"/>
        <v>0.10673113650242634</v>
      </c>
      <c r="P27" s="148">
        <f t="shared" si="13"/>
        <v>5.8764687863880186E-2</v>
      </c>
      <c r="Q27" s="148">
        <f t="shared" si="14"/>
        <v>0.11485933577264729</v>
      </c>
      <c r="R27" s="171">
        <f t="shared" si="15"/>
        <v>5.7649125562753686E-2</v>
      </c>
      <c r="S27" s="172">
        <f t="shared" si="2"/>
        <v>6.3554200140767403E-3</v>
      </c>
      <c r="T27" s="173">
        <f t="shared" si="3"/>
        <v>8.1973916186196538E-2</v>
      </c>
      <c r="U27" s="174">
        <f t="shared" si="4"/>
        <v>-1.396596350099033E-3</v>
      </c>
      <c r="V27" s="174">
        <f t="shared" si="5"/>
        <v>5.9233435195798156E-2</v>
      </c>
      <c r="W27" s="174">
        <f t="shared" si="6"/>
        <v>8.0727065609445869E-2</v>
      </c>
      <c r="X27" s="175">
        <f t="shared" si="7"/>
        <v>5.5306779106905735E-2</v>
      </c>
    </row>
    <row r="28" spans="2:24" x14ac:dyDescent="0.3">
      <c r="B28" s="168" t="s">
        <v>153</v>
      </c>
      <c r="C28" s="169">
        <v>79.779629999999997</v>
      </c>
      <c r="D28" s="147">
        <v>1419.232</v>
      </c>
      <c r="E28" s="147">
        <v>44.100200999999998</v>
      </c>
      <c r="F28" s="147">
        <v>891.97199999999998</v>
      </c>
      <c r="G28" s="147">
        <v>26.869126999999999</v>
      </c>
      <c r="H28" s="147">
        <v>581.73199999999997</v>
      </c>
      <c r="I28" s="147">
        <v>34.262388000000001</v>
      </c>
      <c r="J28" s="170">
        <v>987.88400000000001</v>
      </c>
      <c r="K28" s="149">
        <f t="shared" si="8"/>
        <v>1.0127325965755155E-3</v>
      </c>
      <c r="L28" s="148">
        <f t="shared" si="9"/>
        <v>1.5377160277074053E-3</v>
      </c>
      <c r="M28" s="148">
        <f t="shared" si="10"/>
        <v>5.7885016479491003E-4</v>
      </c>
      <c r="N28" s="148">
        <f t="shared" si="11"/>
        <v>1.0060029323672899E-3</v>
      </c>
      <c r="O28" s="148">
        <f t="shared" si="12"/>
        <v>3.48191419769565E-4</v>
      </c>
      <c r="P28" s="148">
        <f t="shared" si="13"/>
        <v>6.6057473499379991E-4</v>
      </c>
      <c r="Q28" s="148">
        <f t="shared" si="14"/>
        <v>5.1638465982094229E-4</v>
      </c>
      <c r="R28" s="171">
        <f t="shared" si="15"/>
        <v>1.1613415786919223E-3</v>
      </c>
      <c r="S28" s="172">
        <f t="shared" si="2"/>
        <v>0.80905365941529372</v>
      </c>
      <c r="T28" s="173">
        <f t="shared" si="3"/>
        <v>0.59111720995726325</v>
      </c>
      <c r="U28" s="174">
        <f t="shared" si="4"/>
        <v>0.64129638450851045</v>
      </c>
      <c r="V28" s="174">
        <f t="shared" si="5"/>
        <v>-9.7088322110693182E-2</v>
      </c>
      <c r="W28" s="174">
        <f t="shared" si="6"/>
        <v>-0.21578358753044302</v>
      </c>
      <c r="X28" s="175">
        <f t="shared" si="7"/>
        <v>-0.41113329095318885</v>
      </c>
    </row>
    <row r="29" spans="2:24" x14ac:dyDescent="0.3">
      <c r="B29" s="168" t="s">
        <v>186</v>
      </c>
      <c r="C29" s="169">
        <v>426.40704299999999</v>
      </c>
      <c r="D29" s="147">
        <v>466.19500000000005</v>
      </c>
      <c r="E29" s="147">
        <v>541.66516100000001</v>
      </c>
      <c r="F29" s="147">
        <v>621.28700000000003</v>
      </c>
      <c r="G29" s="147">
        <v>582.60647900000004</v>
      </c>
      <c r="H29" s="147">
        <v>631.96699999999998</v>
      </c>
      <c r="I29" s="147">
        <v>545.81553599999995</v>
      </c>
      <c r="J29" s="170">
        <v>541.39599999999996</v>
      </c>
      <c r="K29" s="149">
        <f t="shared" si="8"/>
        <v>5.4128643095421409E-3</v>
      </c>
      <c r="L29" s="148">
        <f t="shared" si="9"/>
        <v>5.0511510699945746E-4</v>
      </c>
      <c r="M29" s="148">
        <f t="shared" si="10"/>
        <v>7.1097854567264097E-3</v>
      </c>
      <c r="N29" s="148">
        <f t="shared" si="11"/>
        <v>7.0071318812886117E-4</v>
      </c>
      <c r="O29" s="148">
        <f t="shared" si="12"/>
        <v>7.5498760004356407E-3</v>
      </c>
      <c r="P29" s="148">
        <f t="shared" si="13"/>
        <v>7.1761813610017459E-4</v>
      </c>
      <c r="Q29" s="148">
        <f t="shared" si="14"/>
        <v>8.2262441801296861E-3</v>
      </c>
      <c r="R29" s="171">
        <f t="shared" si="15"/>
        <v>6.3645699832924911E-4</v>
      </c>
      <c r="S29" s="172">
        <f t="shared" si="2"/>
        <v>-0.21278480932245158</v>
      </c>
      <c r="T29" s="173">
        <f t="shared" si="3"/>
        <v>-0.24963020311063966</v>
      </c>
      <c r="U29" s="174">
        <f t="shared" si="4"/>
        <v>-7.0272678859103488E-2</v>
      </c>
      <c r="V29" s="174">
        <f t="shared" si="5"/>
        <v>0.14756481392548171</v>
      </c>
      <c r="W29" s="174">
        <f t="shared" si="6"/>
        <v>6.7405452159940094E-2</v>
      </c>
      <c r="X29" s="175">
        <f t="shared" si="7"/>
        <v>0.16729159432282481</v>
      </c>
    </row>
    <row r="30" spans="2:24" x14ac:dyDescent="0.3">
      <c r="B30" s="168" t="s">
        <v>101</v>
      </c>
      <c r="C30" s="169">
        <v>2725.0468150000002</v>
      </c>
      <c r="D30" s="147">
        <v>3956.549</v>
      </c>
      <c r="E30" s="147">
        <v>2212.8724860000002</v>
      </c>
      <c r="F30" s="147">
        <v>3179.038</v>
      </c>
      <c r="G30" s="147">
        <v>1875.1079440000001</v>
      </c>
      <c r="H30" s="147">
        <v>2583.0839999999998</v>
      </c>
      <c r="I30" s="147">
        <v>1608.2457079999999</v>
      </c>
      <c r="J30" s="170">
        <v>1906.222</v>
      </c>
      <c r="K30" s="149">
        <f t="shared" si="8"/>
        <v>3.4592084931263638E-2</v>
      </c>
      <c r="L30" s="148">
        <f t="shared" si="9"/>
        <v>4.2868599437651542E-3</v>
      </c>
      <c r="M30" s="148">
        <f t="shared" si="10"/>
        <v>2.90457089570005E-2</v>
      </c>
      <c r="N30" s="148">
        <f t="shared" si="11"/>
        <v>3.5854506084350684E-3</v>
      </c>
      <c r="O30" s="148">
        <f t="shared" si="12"/>
        <v>2.429913324845091E-2</v>
      </c>
      <c r="P30" s="148">
        <f t="shared" si="13"/>
        <v>2.9331720255490923E-3</v>
      </c>
      <c r="Q30" s="148">
        <f t="shared" si="14"/>
        <v>2.4238631960914993E-2</v>
      </c>
      <c r="R30" s="171">
        <f t="shared" si="15"/>
        <v>2.2409259253285542E-3</v>
      </c>
      <c r="S30" s="172">
        <f t="shared" si="2"/>
        <v>0.2314522559434995</v>
      </c>
      <c r="T30" s="173">
        <f t="shared" si="3"/>
        <v>0.24457430203728303</v>
      </c>
      <c r="U30" s="174">
        <f t="shared" si="4"/>
        <v>0.18013071891716126</v>
      </c>
      <c r="V30" s="174">
        <f t="shared" si="5"/>
        <v>0.6677165618694989</v>
      </c>
      <c r="W30" s="174">
        <f t="shared" si="6"/>
        <v>0.16593374673566985</v>
      </c>
      <c r="X30" s="175">
        <f t="shared" si="7"/>
        <v>0.35508036314762914</v>
      </c>
    </row>
    <row r="31" spans="2:24" x14ac:dyDescent="0.3">
      <c r="B31" s="168" t="s">
        <v>188</v>
      </c>
      <c r="C31" s="169">
        <v>4.7354E-2</v>
      </c>
      <c r="D31" s="147">
        <v>6.0000000000000001E-3</v>
      </c>
      <c r="E31" s="147">
        <v>945.87</v>
      </c>
      <c r="F31" s="147">
        <v>90</v>
      </c>
      <c r="G31" s="147">
        <v>2680.3393120000001</v>
      </c>
      <c r="H31" s="147">
        <v>34.605999999999995</v>
      </c>
      <c r="I31" s="147">
        <v>0.34397299999999997</v>
      </c>
      <c r="J31" s="170">
        <v>0.40499999999999997</v>
      </c>
      <c r="K31" s="149">
        <f t="shared" si="8"/>
        <v>6.0111759578525199E-7</v>
      </c>
      <c r="L31" s="148">
        <f t="shared" si="9"/>
        <v>6.5009076502252149E-9</v>
      </c>
      <c r="M31" s="148">
        <f t="shared" si="10"/>
        <v>1.2415295009076299E-2</v>
      </c>
      <c r="N31" s="148">
        <f t="shared" si="11"/>
        <v>1.0150572429746236E-4</v>
      </c>
      <c r="O31" s="148">
        <f t="shared" si="12"/>
        <v>3.4733958811146305E-2</v>
      </c>
      <c r="P31" s="148">
        <f t="shared" si="13"/>
        <v>3.9296186696271538E-5</v>
      </c>
      <c r="Q31" s="148">
        <f t="shared" si="14"/>
        <v>5.1841798240271211E-6</v>
      </c>
      <c r="R31" s="171">
        <f t="shared" si="15"/>
        <v>4.7611191128738646E-7</v>
      </c>
      <c r="S31" s="172">
        <f t="shared" si="2"/>
        <v>-0.99994993603772186</v>
      </c>
      <c r="T31" s="173">
        <f t="shared" si="3"/>
        <v>-0.99993333333333334</v>
      </c>
      <c r="U31" s="174">
        <f t="shared" si="4"/>
        <v>-0.64710811210905383</v>
      </c>
      <c r="V31" s="174">
        <f t="shared" si="5"/>
        <v>221.22222222222223</v>
      </c>
      <c r="W31" s="174">
        <f t="shared" si="6"/>
        <v>7791.295651112152</v>
      </c>
      <c r="X31" s="175">
        <f t="shared" si="7"/>
        <v>84.4469135802469</v>
      </c>
    </row>
    <row r="32" spans="2:24" x14ac:dyDescent="0.3">
      <c r="B32" s="168" t="s">
        <v>189</v>
      </c>
      <c r="C32" s="169">
        <v>1009.037991</v>
      </c>
      <c r="D32" s="147">
        <v>2478.5720000000001</v>
      </c>
      <c r="E32" s="147">
        <v>224.76678100000001</v>
      </c>
      <c r="F32" s="147">
        <v>287.33799999999997</v>
      </c>
      <c r="G32" s="147">
        <v>145.498492</v>
      </c>
      <c r="H32" s="147">
        <v>119.932</v>
      </c>
      <c r="I32" s="147">
        <v>62.546149999999997</v>
      </c>
      <c r="J32" s="170">
        <v>559.10800000000006</v>
      </c>
      <c r="K32" s="149">
        <f t="shared" si="8"/>
        <v>1.2808854398908239E-2</v>
      </c>
      <c r="L32" s="148">
        <f t="shared" si="9"/>
        <v>2.685494612739002E-3</v>
      </c>
      <c r="M32" s="148">
        <f t="shared" si="10"/>
        <v>2.950242522075386E-3</v>
      </c>
      <c r="N32" s="148">
        <f t="shared" si="11"/>
        <v>3.2407168675760266E-4</v>
      </c>
      <c r="O32" s="148">
        <f t="shared" si="12"/>
        <v>1.8854846494942205E-3</v>
      </c>
      <c r="P32" s="148">
        <f t="shared" si="13"/>
        <v>1.3618650704667513E-4</v>
      </c>
      <c r="Q32" s="148">
        <f t="shared" si="14"/>
        <v>9.426626185792895E-4</v>
      </c>
      <c r="R32" s="171">
        <f t="shared" si="15"/>
        <v>6.5727895924955085E-4</v>
      </c>
      <c r="S32" s="172">
        <f t="shared" si="2"/>
        <v>3.4892665478000504</v>
      </c>
      <c r="T32" s="173">
        <f t="shared" si="3"/>
        <v>7.6259805525200299</v>
      </c>
      <c r="U32" s="174">
        <f t="shared" si="4"/>
        <v>0.54480488361350177</v>
      </c>
      <c r="V32" s="174">
        <f t="shared" si="5"/>
        <v>-0.48607782396245458</v>
      </c>
      <c r="W32" s="174">
        <f t="shared" si="6"/>
        <v>1.326258162972461</v>
      </c>
      <c r="X32" s="175">
        <f t="shared" si="7"/>
        <v>-0.78549403693025321</v>
      </c>
    </row>
    <row r="33" spans="2:24" x14ac:dyDescent="0.3">
      <c r="B33" s="168" t="s">
        <v>70</v>
      </c>
      <c r="C33" s="169">
        <v>255.59284700000001</v>
      </c>
      <c r="D33" s="147">
        <v>7806.29</v>
      </c>
      <c r="E33" s="147">
        <v>245.234938</v>
      </c>
      <c r="F33" s="147">
        <v>8277.0720000000001</v>
      </c>
      <c r="G33" s="147">
        <v>209.618605</v>
      </c>
      <c r="H33" s="147">
        <v>7068.18</v>
      </c>
      <c r="I33" s="147">
        <v>216.821316</v>
      </c>
      <c r="J33" s="170">
        <v>5915.0539999999992</v>
      </c>
      <c r="K33" s="149">
        <f t="shared" si="8"/>
        <v>3.2445275518128936E-3</v>
      </c>
      <c r="L33" s="148">
        <f t="shared" si="9"/>
        <v>8.4579950634794329E-3</v>
      </c>
      <c r="M33" s="148">
        <f t="shared" si="10"/>
        <v>3.2189033395736573E-3</v>
      </c>
      <c r="N33" s="148">
        <f t="shared" si="11"/>
        <v>9.3352243158027273E-3</v>
      </c>
      <c r="O33" s="148">
        <f t="shared" si="12"/>
        <v>2.7164038372019172E-3</v>
      </c>
      <c r="P33" s="148">
        <f t="shared" si="13"/>
        <v>8.0261376895004524E-3</v>
      </c>
      <c r="Q33" s="148">
        <f t="shared" si="14"/>
        <v>3.2678166362656628E-3</v>
      </c>
      <c r="R33" s="171">
        <f t="shared" si="15"/>
        <v>6.9536485563162966E-3</v>
      </c>
      <c r="S33" s="172">
        <f t="shared" si="2"/>
        <v>4.2236677548775692E-2</v>
      </c>
      <c r="T33" s="173">
        <f t="shared" si="3"/>
        <v>-5.6877842792717015E-2</v>
      </c>
      <c r="U33" s="174">
        <f t="shared" si="4"/>
        <v>0.16991017090300731</v>
      </c>
      <c r="V33" s="174">
        <f t="shared" si="5"/>
        <v>0.39932315072694191</v>
      </c>
      <c r="W33" s="174">
        <f t="shared" si="6"/>
        <v>-3.3219570533369436E-2</v>
      </c>
      <c r="X33" s="175">
        <f t="shared" si="7"/>
        <v>0.19494767080740116</v>
      </c>
    </row>
    <row r="34" spans="2:24" x14ac:dyDescent="0.3">
      <c r="B34" s="168" t="s">
        <v>72</v>
      </c>
      <c r="C34" s="169">
        <v>4.516356</v>
      </c>
      <c r="D34" s="147">
        <v>44.741</v>
      </c>
      <c r="E34" s="147">
        <v>3.560899</v>
      </c>
      <c r="F34" s="147">
        <v>37.195999999999998</v>
      </c>
      <c r="G34" s="147">
        <v>2.943892</v>
      </c>
      <c r="H34" s="147">
        <v>28.884</v>
      </c>
      <c r="I34" s="147">
        <v>0.23622499999999999</v>
      </c>
      <c r="J34" s="170">
        <v>1.464</v>
      </c>
      <c r="K34" s="149">
        <f t="shared" si="8"/>
        <v>5.7331187659549301E-5</v>
      </c>
      <c r="L34" s="148">
        <f t="shared" si="9"/>
        <v>4.8476184863121055E-5</v>
      </c>
      <c r="M34" s="148">
        <f t="shared" si="10"/>
        <v>4.6739627625915589E-5</v>
      </c>
      <c r="N34" s="148">
        <f t="shared" si="11"/>
        <v>4.195118801076011E-5</v>
      </c>
      <c r="O34" s="148">
        <f t="shared" si="12"/>
        <v>3.8149283195105831E-5</v>
      </c>
      <c r="P34" s="148">
        <f t="shared" si="13"/>
        <v>3.2798678163760832E-5</v>
      </c>
      <c r="Q34" s="148">
        <f t="shared" si="14"/>
        <v>3.5602587381300472E-6</v>
      </c>
      <c r="R34" s="171">
        <f t="shared" si="15"/>
        <v>1.7210563904314414E-6</v>
      </c>
      <c r="S34" s="172">
        <f t="shared" si="2"/>
        <v>0.26831903965824355</v>
      </c>
      <c r="T34" s="173">
        <f t="shared" si="3"/>
        <v>0.20284439187009351</v>
      </c>
      <c r="U34" s="174">
        <f t="shared" si="4"/>
        <v>0.20958887078737942</v>
      </c>
      <c r="V34" s="174">
        <f t="shared" si="5"/>
        <v>24.407103825136613</v>
      </c>
      <c r="W34" s="174">
        <f t="shared" si="6"/>
        <v>11.462237273785586</v>
      </c>
      <c r="X34" s="175">
        <f t="shared" si="7"/>
        <v>18.729508196721312</v>
      </c>
    </row>
    <row r="35" spans="2:24" x14ac:dyDescent="0.3">
      <c r="B35" s="168" t="s">
        <v>136</v>
      </c>
      <c r="C35" s="169">
        <v>33.464565999999998</v>
      </c>
      <c r="D35" s="147">
        <v>467.96500000000003</v>
      </c>
      <c r="E35" s="147">
        <v>28.099976000000002</v>
      </c>
      <c r="F35" s="147">
        <v>380.61500000000001</v>
      </c>
      <c r="G35" s="147">
        <v>26.208521999999999</v>
      </c>
      <c r="H35" s="147">
        <v>425.125</v>
      </c>
      <c r="I35" s="147">
        <v>35.976844</v>
      </c>
      <c r="J35" s="170">
        <v>606.04000000000008</v>
      </c>
      <c r="K35" s="149">
        <f t="shared" si="8"/>
        <v>4.2480338425300682E-4</v>
      </c>
      <c r="L35" s="148">
        <f t="shared" si="9"/>
        <v>5.0703287475627385E-4</v>
      </c>
      <c r="M35" s="148">
        <f t="shared" si="10"/>
        <v>3.6883450346026806E-4</v>
      </c>
      <c r="N35" s="148">
        <f t="shared" si="11"/>
        <v>4.2927334726087379E-4</v>
      </c>
      <c r="O35" s="148">
        <f t="shared" si="12"/>
        <v>3.3963077718311723E-4</v>
      </c>
      <c r="P35" s="148">
        <f t="shared" si="13"/>
        <v>4.8274262755743053E-4</v>
      </c>
      <c r="Q35" s="148">
        <f t="shared" si="14"/>
        <v>5.4222403734296358E-4</v>
      </c>
      <c r="R35" s="171">
        <f t="shared" si="15"/>
        <v>7.1245151288051292E-4</v>
      </c>
      <c r="S35" s="172">
        <f t="shared" si="2"/>
        <v>0.19091083921210461</v>
      </c>
      <c r="T35" s="173">
        <f t="shared" si="3"/>
        <v>0.22949699827910108</v>
      </c>
      <c r="U35" s="174">
        <f t="shared" si="4"/>
        <v>7.2169426417865168E-2</v>
      </c>
      <c r="V35" s="174">
        <f t="shared" si="5"/>
        <v>-0.37196389677249031</v>
      </c>
      <c r="W35" s="174">
        <f t="shared" si="6"/>
        <v>-0.27151692349668033</v>
      </c>
      <c r="X35" s="175">
        <f t="shared" si="7"/>
        <v>-0.2985198996765891</v>
      </c>
    </row>
    <row r="36" spans="2:24" x14ac:dyDescent="0.3">
      <c r="B36" s="168" t="s">
        <v>100</v>
      </c>
      <c r="C36" s="169">
        <v>610.37238400000001</v>
      </c>
      <c r="D36" s="147">
        <v>8290.4089999999997</v>
      </c>
      <c r="E36" s="147">
        <v>524.85924799999998</v>
      </c>
      <c r="F36" s="147">
        <v>7252.9920000000002</v>
      </c>
      <c r="G36" s="147">
        <v>559.73898899999995</v>
      </c>
      <c r="H36" s="147">
        <v>8394.5640000000003</v>
      </c>
      <c r="I36" s="147">
        <v>583.11350300000004</v>
      </c>
      <c r="J36" s="170">
        <v>9021.5409999999993</v>
      </c>
      <c r="K36" s="149">
        <f t="shared" si="8"/>
        <v>7.7481433459431646E-3</v>
      </c>
      <c r="L36" s="148">
        <f t="shared" si="9"/>
        <v>8.9825305485993281E-3</v>
      </c>
      <c r="M36" s="148">
        <f t="shared" si="10"/>
        <v>6.8891945004725163E-3</v>
      </c>
      <c r="N36" s="148">
        <f t="shared" si="11"/>
        <v>8.1802245142633349E-3</v>
      </c>
      <c r="O36" s="148">
        <f t="shared" si="12"/>
        <v>7.2535409609806424E-3</v>
      </c>
      <c r="P36" s="148">
        <f t="shared" si="13"/>
        <v>9.5322878742934783E-3</v>
      </c>
      <c r="Q36" s="148">
        <f t="shared" si="14"/>
        <v>8.7883794872573671E-3</v>
      </c>
      <c r="R36" s="171">
        <f t="shared" si="15"/>
        <v>1.0605587971030913E-2</v>
      </c>
      <c r="S36" s="172">
        <f t="shared" si="2"/>
        <v>0.16292584407315247</v>
      </c>
      <c r="T36" s="173">
        <f t="shared" si="3"/>
        <v>0.14303297177220098</v>
      </c>
      <c r="U36" s="174">
        <f t="shared" si="4"/>
        <v>-6.231429592266613E-2</v>
      </c>
      <c r="V36" s="174">
        <f t="shared" si="5"/>
        <v>-0.19603624258871066</v>
      </c>
      <c r="W36" s="174">
        <f t="shared" si="6"/>
        <v>-4.0085701805468332E-2</v>
      </c>
      <c r="X36" s="175">
        <f t="shared" si="7"/>
        <v>-6.9497772054685436E-2</v>
      </c>
    </row>
    <row r="37" spans="2:24" x14ac:dyDescent="0.3">
      <c r="B37" s="168" t="s">
        <v>176</v>
      </c>
      <c r="C37" s="169">
        <v>562.09170600000004</v>
      </c>
      <c r="D37" s="147">
        <v>473.94799999999998</v>
      </c>
      <c r="E37" s="147">
        <v>638.36020699999995</v>
      </c>
      <c r="F37" s="147">
        <v>519.69500000000005</v>
      </c>
      <c r="G37" s="147">
        <v>774.21414400000003</v>
      </c>
      <c r="H37" s="147">
        <v>609.08300000000008</v>
      </c>
      <c r="I37" s="147">
        <v>507.03812399999998</v>
      </c>
      <c r="J37" s="170">
        <v>462.11799999999999</v>
      </c>
      <c r="K37" s="149">
        <f t="shared" si="8"/>
        <v>7.1352623837806885E-3</v>
      </c>
      <c r="L37" s="148">
        <f t="shared" si="9"/>
        <v>5.1351536316815666E-4</v>
      </c>
      <c r="M37" s="148">
        <f t="shared" si="10"/>
        <v>8.3789847357036498E-3</v>
      </c>
      <c r="N37" s="148">
        <f t="shared" si="11"/>
        <v>5.8613352654188569E-4</v>
      </c>
      <c r="O37" s="148">
        <f t="shared" si="12"/>
        <v>1.0032879817979887E-2</v>
      </c>
      <c r="P37" s="148">
        <f t="shared" si="13"/>
        <v>6.9163264409423701E-4</v>
      </c>
      <c r="Q37" s="148">
        <f t="shared" si="14"/>
        <v>7.6418114574497466E-3</v>
      </c>
      <c r="R37" s="171">
        <f t="shared" si="15"/>
        <v>5.4325897338346782E-4</v>
      </c>
      <c r="S37" s="172">
        <f t="shared" si="2"/>
        <v>-0.11947565052406206</v>
      </c>
      <c r="T37" s="173">
        <f t="shared" si="3"/>
        <v>-8.8026631004724076E-2</v>
      </c>
      <c r="U37" s="174">
        <f t="shared" si="4"/>
        <v>-0.17547333389972286</v>
      </c>
      <c r="V37" s="174">
        <f t="shared" si="5"/>
        <v>0.1245937184874859</v>
      </c>
      <c r="W37" s="174">
        <f t="shared" si="6"/>
        <v>0.52693477542134493</v>
      </c>
      <c r="X37" s="175">
        <f t="shared" si="7"/>
        <v>0.31802483348408872</v>
      </c>
    </row>
    <row r="38" spans="2:24" x14ac:dyDescent="0.3">
      <c r="B38" s="168" t="s">
        <v>121</v>
      </c>
      <c r="C38" s="169">
        <v>65.347989999999996</v>
      </c>
      <c r="D38" s="147">
        <v>352.95300000000003</v>
      </c>
      <c r="E38" s="147">
        <v>60.069409</v>
      </c>
      <c r="F38" s="147">
        <v>266.03300000000002</v>
      </c>
      <c r="G38" s="147">
        <v>57.359141999999999</v>
      </c>
      <c r="H38" s="147">
        <v>220.11600000000001</v>
      </c>
      <c r="I38" s="147">
        <v>59.763221999999999</v>
      </c>
      <c r="J38" s="170">
        <v>256.32899999999995</v>
      </c>
      <c r="K38" s="149">
        <f t="shared" si="8"/>
        <v>8.2953555429739168E-4</v>
      </c>
      <c r="L38" s="148">
        <f t="shared" si="9"/>
        <v>3.8241914297832341E-4</v>
      </c>
      <c r="M38" s="148">
        <f t="shared" si="10"/>
        <v>7.8845870336923982E-4</v>
      </c>
      <c r="N38" s="148">
        <f t="shared" si="11"/>
        <v>3.0004302613363118E-4</v>
      </c>
      <c r="O38" s="148">
        <f t="shared" si="12"/>
        <v>7.4330517287532591E-4</v>
      </c>
      <c r="P38" s="148">
        <f t="shared" si="13"/>
        <v>2.4994854738590153E-4</v>
      </c>
      <c r="Q38" s="148">
        <f t="shared" si="14"/>
        <v>9.0071979402817602E-4</v>
      </c>
      <c r="R38" s="171">
        <f t="shared" si="15"/>
        <v>3.0133651878613447E-4</v>
      </c>
      <c r="S38" s="172">
        <f t="shared" si="2"/>
        <v>8.7874695088143717E-2</v>
      </c>
      <c r="T38" s="173">
        <f t="shared" si="3"/>
        <v>0.32672638356895578</v>
      </c>
      <c r="U38" s="174">
        <f t="shared" si="4"/>
        <v>4.7250828821672419E-2</v>
      </c>
      <c r="V38" s="174">
        <f t="shared" si="5"/>
        <v>3.7857597072512572E-2</v>
      </c>
      <c r="W38" s="174">
        <f t="shared" si="6"/>
        <v>-4.0226746810940073E-2</v>
      </c>
      <c r="X38" s="175">
        <f t="shared" si="7"/>
        <v>-0.1412754701965051</v>
      </c>
    </row>
    <row r="39" spans="2:24" x14ac:dyDescent="0.3">
      <c r="B39" s="168" t="s">
        <v>71</v>
      </c>
      <c r="C39" s="169">
        <v>149.420072</v>
      </c>
      <c r="D39" s="147">
        <v>672.03399999999999</v>
      </c>
      <c r="E39" s="147">
        <v>190.21341200000001</v>
      </c>
      <c r="F39" s="147">
        <v>700.21500000000003</v>
      </c>
      <c r="G39" s="147">
        <v>183.01553999999999</v>
      </c>
      <c r="H39" s="147">
        <v>645.71400000000006</v>
      </c>
      <c r="I39" s="147">
        <v>142.01703800000001</v>
      </c>
      <c r="J39" s="170">
        <v>583.93200000000002</v>
      </c>
      <c r="K39" s="149">
        <f t="shared" si="8"/>
        <v>1.8967570731659258E-3</v>
      </c>
      <c r="L39" s="148">
        <f t="shared" si="9"/>
        <v>7.2813849530190867E-4</v>
      </c>
      <c r="M39" s="148">
        <f t="shared" si="10"/>
        <v>2.4967021098702504E-3</v>
      </c>
      <c r="N39" s="148">
        <f t="shared" si="11"/>
        <v>7.8973145265497351E-4</v>
      </c>
      <c r="O39" s="148">
        <f t="shared" si="12"/>
        <v>2.3716602594678129E-3</v>
      </c>
      <c r="P39" s="148">
        <f t="shared" si="13"/>
        <v>7.3322828111877382E-4</v>
      </c>
      <c r="Q39" s="148">
        <f t="shared" si="14"/>
        <v>2.1404059710142748E-3</v>
      </c>
      <c r="R39" s="171">
        <f t="shared" si="15"/>
        <v>6.8646168044905233E-4</v>
      </c>
      <c r="S39" s="172">
        <f t="shared" si="2"/>
        <v>-0.21446090247306004</v>
      </c>
      <c r="T39" s="173">
        <f t="shared" si="3"/>
        <v>-4.0246210092614421E-2</v>
      </c>
      <c r="U39" s="174">
        <f t="shared" si="4"/>
        <v>3.9329294113494617E-2</v>
      </c>
      <c r="V39" s="174">
        <f t="shared" si="5"/>
        <v>0.19913791331867414</v>
      </c>
      <c r="W39" s="174">
        <f t="shared" si="6"/>
        <v>0.28868720667163883</v>
      </c>
      <c r="X39" s="175">
        <f t="shared" si="7"/>
        <v>0.10580341546618444</v>
      </c>
    </row>
    <row r="40" spans="2:24" x14ac:dyDescent="0.3">
      <c r="B40" s="168" t="s">
        <v>93</v>
      </c>
      <c r="C40" s="169">
        <v>41.733593999999997</v>
      </c>
      <c r="D40" s="147">
        <v>103.895</v>
      </c>
      <c r="E40" s="147">
        <v>35.059142000000001</v>
      </c>
      <c r="F40" s="147">
        <v>70.777999999999992</v>
      </c>
      <c r="G40" s="147">
        <v>46.446643000000002</v>
      </c>
      <c r="H40" s="147">
        <v>98.405999999999992</v>
      </c>
      <c r="I40" s="147">
        <v>40.346698000000004</v>
      </c>
      <c r="J40" s="170">
        <v>91.993000000000009</v>
      </c>
      <c r="K40" s="149">
        <f t="shared" si="8"/>
        <v>5.2977145940697335E-4</v>
      </c>
      <c r="L40" s="148">
        <f t="shared" si="9"/>
        <v>1.1256863338669145E-4</v>
      </c>
      <c r="M40" s="148">
        <f t="shared" si="10"/>
        <v>4.6017908454131884E-4</v>
      </c>
      <c r="N40" s="148">
        <f t="shared" si="11"/>
        <v>7.9826357270286561E-5</v>
      </c>
      <c r="O40" s="148">
        <f t="shared" si="12"/>
        <v>6.0189237148271062E-4</v>
      </c>
      <c r="P40" s="148">
        <f t="shared" si="13"/>
        <v>1.1174306617445812E-4</v>
      </c>
      <c r="Q40" s="148">
        <f t="shared" si="14"/>
        <v>6.0808417444891153E-4</v>
      </c>
      <c r="R40" s="171">
        <f t="shared" si="15"/>
        <v>1.0814558779027296E-4</v>
      </c>
      <c r="S40" s="172">
        <f t="shared" si="2"/>
        <v>0.19037693506589504</v>
      </c>
      <c r="T40" s="173">
        <f t="shared" si="3"/>
        <v>0.46789962982847788</v>
      </c>
      <c r="U40" s="174">
        <f t="shared" si="4"/>
        <v>-0.24517382235783969</v>
      </c>
      <c r="V40" s="174">
        <f t="shared" si="5"/>
        <v>-0.2306153729088084</v>
      </c>
      <c r="W40" s="174">
        <f t="shared" si="6"/>
        <v>0.15118820875998318</v>
      </c>
      <c r="X40" s="175">
        <f t="shared" si="7"/>
        <v>6.9711825899796631E-2</v>
      </c>
    </row>
    <row r="41" spans="2:24" x14ac:dyDescent="0.3">
      <c r="B41" s="168" t="s">
        <v>118</v>
      </c>
      <c r="C41" s="169">
        <v>170.20608899999999</v>
      </c>
      <c r="D41" s="147">
        <v>847.34199999999998</v>
      </c>
      <c r="E41" s="147">
        <v>193.689706</v>
      </c>
      <c r="F41" s="147">
        <v>976.16599999999994</v>
      </c>
      <c r="G41" s="147">
        <v>189.646939</v>
      </c>
      <c r="H41" s="147">
        <v>1079.2520000000002</v>
      </c>
      <c r="I41" s="147">
        <v>188.106538</v>
      </c>
      <c r="J41" s="170">
        <v>865.70400000000006</v>
      </c>
      <c r="K41" s="149">
        <f t="shared" si="8"/>
        <v>2.1606173714509994E-3</v>
      </c>
      <c r="L41" s="148">
        <f t="shared" si="9"/>
        <v>9.1808201502618903E-4</v>
      </c>
      <c r="M41" s="148">
        <f t="shared" si="10"/>
        <v>2.5423312296734809E-3</v>
      </c>
      <c r="N41" s="148">
        <f t="shared" si="11"/>
        <v>1.1009604096061849E-3</v>
      </c>
      <c r="O41" s="148">
        <f t="shared" si="12"/>
        <v>2.4575951777429201E-3</v>
      </c>
      <c r="P41" s="148">
        <f t="shared" si="13"/>
        <v>1.225524131200499E-3</v>
      </c>
      <c r="Q41" s="148">
        <f t="shared" si="14"/>
        <v>2.8350426314483726E-3</v>
      </c>
      <c r="R41" s="171">
        <f t="shared" si="15"/>
        <v>1.01770860752873E-3</v>
      </c>
      <c r="S41" s="172">
        <f t="shared" si="2"/>
        <v>-0.12124349551132063</v>
      </c>
      <c r="T41" s="173">
        <f t="shared" si="3"/>
        <v>-0.13196935767072404</v>
      </c>
      <c r="U41" s="174">
        <f t="shared" si="4"/>
        <v>2.1317333257880877E-2</v>
      </c>
      <c r="V41" s="174">
        <f t="shared" si="5"/>
        <v>0.12759788565144659</v>
      </c>
      <c r="W41" s="174">
        <f t="shared" si="6"/>
        <v>8.1889817141815868E-3</v>
      </c>
      <c r="X41" s="175">
        <f t="shared" si="7"/>
        <v>0.24667553805919828</v>
      </c>
    </row>
    <row r="42" spans="2:24" x14ac:dyDescent="0.3">
      <c r="B42" s="168" t="s">
        <v>170</v>
      </c>
      <c r="C42" s="169">
        <v>3.1480450000000002</v>
      </c>
      <c r="D42" s="147">
        <v>12.331</v>
      </c>
      <c r="E42" s="147">
        <v>4.8851950000000004</v>
      </c>
      <c r="F42" s="147">
        <v>18.134</v>
      </c>
      <c r="G42" s="147">
        <v>3.2174230000000001</v>
      </c>
      <c r="H42" s="147">
        <v>11.665999999999999</v>
      </c>
      <c r="I42" s="147">
        <v>4.1982299999999997</v>
      </c>
      <c r="J42" s="170">
        <v>16.908999999999999</v>
      </c>
      <c r="K42" s="149">
        <f t="shared" si="8"/>
        <v>3.9961676771208003E-5</v>
      </c>
      <c r="L42" s="148">
        <f t="shared" si="9"/>
        <v>1.3360448705821187E-5</v>
      </c>
      <c r="M42" s="148">
        <f t="shared" si="10"/>
        <v>6.4122064450574062E-5</v>
      </c>
      <c r="N42" s="148">
        <f t="shared" si="11"/>
        <v>2.0452275604557585E-5</v>
      </c>
      <c r="O42" s="148">
        <f t="shared" si="12"/>
        <v>4.1693914445722529E-5</v>
      </c>
      <c r="P42" s="148">
        <f t="shared" si="13"/>
        <v>1.3247104952860886E-5</v>
      </c>
      <c r="Q42" s="148">
        <f t="shared" si="14"/>
        <v>6.3273510602940872E-5</v>
      </c>
      <c r="R42" s="171">
        <f t="shared" si="15"/>
        <v>1.987796619248992E-5</v>
      </c>
      <c r="S42" s="172">
        <f t="shared" si="2"/>
        <v>-0.35559481248957314</v>
      </c>
      <c r="T42" s="173">
        <f t="shared" si="3"/>
        <v>-0.32000661740377201</v>
      </c>
      <c r="U42" s="174">
        <f t="shared" si="4"/>
        <v>0.51835646105594457</v>
      </c>
      <c r="V42" s="174">
        <f t="shared" si="5"/>
        <v>7.2446626057129482E-2</v>
      </c>
      <c r="W42" s="174">
        <f t="shared" si="6"/>
        <v>-0.23362393199038634</v>
      </c>
      <c r="X42" s="175">
        <f t="shared" si="7"/>
        <v>-0.3100715595245136</v>
      </c>
    </row>
    <row r="43" spans="2:24" x14ac:dyDescent="0.3">
      <c r="B43" s="168" t="s">
        <v>108</v>
      </c>
      <c r="C43" s="169">
        <v>211.43498099999999</v>
      </c>
      <c r="D43" s="147">
        <v>147.16800000000001</v>
      </c>
      <c r="E43" s="147">
        <v>228.35873900000001</v>
      </c>
      <c r="F43" s="147">
        <v>179.31800000000001</v>
      </c>
      <c r="G43" s="147">
        <v>341.67123199999997</v>
      </c>
      <c r="H43" s="147">
        <v>167.286</v>
      </c>
      <c r="I43" s="147">
        <v>343.68844999999999</v>
      </c>
      <c r="J43" s="170">
        <v>195.41300000000001</v>
      </c>
      <c r="K43" s="149">
        <f t="shared" si="8"/>
        <v>2.6839820805765178E-3</v>
      </c>
      <c r="L43" s="148">
        <f t="shared" si="9"/>
        <v>1.5945426284472408E-4</v>
      </c>
      <c r="M43" s="148">
        <f t="shared" si="10"/>
        <v>2.9973898237449725E-3</v>
      </c>
      <c r="N43" s="148">
        <f t="shared" si="11"/>
        <v>2.0224226077302621E-4</v>
      </c>
      <c r="O43" s="148">
        <f t="shared" si="12"/>
        <v>4.4276463230270352E-3</v>
      </c>
      <c r="P43" s="148">
        <f t="shared" si="13"/>
        <v>1.8995844326626834E-4</v>
      </c>
      <c r="Q43" s="148">
        <f t="shared" si="14"/>
        <v>5.179891236350394E-3</v>
      </c>
      <c r="R43" s="171">
        <f t="shared" si="15"/>
        <v>2.2972458498864707E-4</v>
      </c>
      <c r="S43" s="172">
        <f t="shared" si="2"/>
        <v>-7.4110402229888073E-2</v>
      </c>
      <c r="T43" s="173">
        <f t="shared" si="3"/>
        <v>-0.17929042260118899</v>
      </c>
      <c r="U43" s="174">
        <f t="shared" si="4"/>
        <v>-0.33164188959285856</v>
      </c>
      <c r="V43" s="174">
        <f t="shared" si="5"/>
        <v>-8.2364018770501479E-2</v>
      </c>
      <c r="W43" s="174">
        <f t="shared" si="6"/>
        <v>-5.8693214741433186E-3</v>
      </c>
      <c r="X43" s="175">
        <f t="shared" si="7"/>
        <v>-0.14393617620117394</v>
      </c>
    </row>
    <row r="44" spans="2:24" x14ac:dyDescent="0.3">
      <c r="B44" s="168" t="s">
        <v>77</v>
      </c>
      <c r="C44" s="169">
        <v>752.79747999999995</v>
      </c>
      <c r="D44" s="147">
        <v>1770.0439999999999</v>
      </c>
      <c r="E44" s="147">
        <v>724.05213300000003</v>
      </c>
      <c r="F44" s="147">
        <v>1761.123</v>
      </c>
      <c r="G44" s="147">
        <v>747.27268200000003</v>
      </c>
      <c r="H44" s="147">
        <v>1831.1379999999999</v>
      </c>
      <c r="I44" s="147">
        <v>564.89595999999995</v>
      </c>
      <c r="J44" s="170">
        <v>1426.585</v>
      </c>
      <c r="K44" s="149">
        <f t="shared" si="8"/>
        <v>9.5561053193140236E-3</v>
      </c>
      <c r="L44" s="148">
        <f t="shared" si="9"/>
        <v>1.9178154301392066E-3</v>
      </c>
      <c r="M44" s="148">
        <f t="shared" si="10"/>
        <v>9.5037593254315589E-3</v>
      </c>
      <c r="N44" s="148">
        <f t="shared" si="11"/>
        <v>1.9862673965768871E-3</v>
      </c>
      <c r="O44" s="148">
        <f t="shared" si="12"/>
        <v>9.6837510240131985E-3</v>
      </c>
      <c r="P44" s="148">
        <f t="shared" si="13"/>
        <v>2.0793140124440064E-3</v>
      </c>
      <c r="Q44" s="148">
        <f t="shared" si="14"/>
        <v>8.5138142775928096E-3</v>
      </c>
      <c r="R44" s="171">
        <f t="shared" si="15"/>
        <v>1.67707187892325E-3</v>
      </c>
      <c r="S44" s="172">
        <f t="shared" si="2"/>
        <v>3.9700659234160218E-2</v>
      </c>
      <c r="T44" s="173">
        <f t="shared" si="3"/>
        <v>5.065517854232704E-3</v>
      </c>
      <c r="U44" s="174">
        <f t="shared" si="4"/>
        <v>-3.1073729254831761E-2</v>
      </c>
      <c r="V44" s="174">
        <f t="shared" si="5"/>
        <v>0.23450267597093766</v>
      </c>
      <c r="W44" s="174">
        <f t="shared" si="6"/>
        <v>0.32285010854034102</v>
      </c>
      <c r="X44" s="175">
        <f t="shared" si="7"/>
        <v>0.2835814199644604</v>
      </c>
    </row>
    <row r="45" spans="2:24" x14ac:dyDescent="0.3">
      <c r="B45" s="168" t="s">
        <v>78</v>
      </c>
      <c r="C45" s="169">
        <v>1562.5561700000001</v>
      </c>
      <c r="D45" s="147">
        <v>12085.132</v>
      </c>
      <c r="E45" s="147">
        <v>1412.0787519999999</v>
      </c>
      <c r="F45" s="147">
        <v>12317.249</v>
      </c>
      <c r="G45" s="147">
        <v>1319.1476210000001</v>
      </c>
      <c r="H45" s="147">
        <v>11238.726000000001</v>
      </c>
      <c r="I45" s="147">
        <v>1233.1542440000001</v>
      </c>
      <c r="J45" s="170">
        <v>10212.849</v>
      </c>
      <c r="K45" s="149">
        <f t="shared" si="8"/>
        <v>1.9835283359163146E-2</v>
      </c>
      <c r="L45" s="148">
        <f t="shared" si="9"/>
        <v>1.3094054512130259E-2</v>
      </c>
      <c r="M45" s="148">
        <f t="shared" si="10"/>
        <v>1.8534655166278967E-2</v>
      </c>
      <c r="N45" s="148">
        <f t="shared" si="11"/>
        <v>1.3891903123302156E-2</v>
      </c>
      <c r="O45" s="148">
        <f t="shared" si="12"/>
        <v>1.7094559233042223E-2</v>
      </c>
      <c r="P45" s="148">
        <f t="shared" si="13"/>
        <v>1.2761922069127931E-2</v>
      </c>
      <c r="Q45" s="148">
        <f t="shared" si="14"/>
        <v>1.8585451043129021E-2</v>
      </c>
      <c r="R45" s="171">
        <f t="shared" si="15"/>
        <v>1.2006071745875244E-2</v>
      </c>
      <c r="S45" s="172">
        <f t="shared" si="2"/>
        <v>0.10656446588893953</v>
      </c>
      <c r="T45" s="173">
        <f t="shared" si="3"/>
        <v>-1.8844873559022868E-2</v>
      </c>
      <c r="U45" s="174">
        <f t="shared" si="4"/>
        <v>7.0447863090221885E-2</v>
      </c>
      <c r="V45" s="174">
        <f t="shared" si="5"/>
        <v>0.20605415785546222</v>
      </c>
      <c r="W45" s="174">
        <f t="shared" si="6"/>
        <v>6.9734485704774585E-2</v>
      </c>
      <c r="X45" s="175">
        <f t="shared" si="7"/>
        <v>0.1004496394688692</v>
      </c>
    </row>
    <row r="46" spans="2:24" x14ac:dyDescent="0.3">
      <c r="B46" s="168" t="s">
        <v>68</v>
      </c>
      <c r="C46" s="169">
        <v>201.12109799999999</v>
      </c>
      <c r="D46" s="147">
        <v>4122.7950000000001</v>
      </c>
      <c r="E46" s="147">
        <v>183.669805</v>
      </c>
      <c r="F46" s="147">
        <v>4090.9690000000005</v>
      </c>
      <c r="G46" s="147">
        <v>146.93157199999999</v>
      </c>
      <c r="H46" s="147">
        <v>3881.768</v>
      </c>
      <c r="I46" s="147">
        <v>141.18456399999999</v>
      </c>
      <c r="J46" s="170">
        <v>2968.0770000000002</v>
      </c>
      <c r="K46" s="149">
        <f t="shared" si="8"/>
        <v>2.5530563604225631E-3</v>
      </c>
      <c r="L46" s="148">
        <f t="shared" si="9"/>
        <v>4.4669849259683777E-3</v>
      </c>
      <c r="M46" s="148">
        <f t="shared" si="10"/>
        <v>2.4108120707227385E-3</v>
      </c>
      <c r="N46" s="148">
        <f t="shared" si="11"/>
        <v>4.613964126927393E-3</v>
      </c>
      <c r="O46" s="148">
        <f t="shared" si="12"/>
        <v>1.9040556346938276E-3</v>
      </c>
      <c r="P46" s="148">
        <f t="shared" si="13"/>
        <v>4.4078680009135007E-3</v>
      </c>
      <c r="Q46" s="148">
        <f t="shared" si="14"/>
        <v>2.1278593614989139E-3</v>
      </c>
      <c r="R46" s="171">
        <f t="shared" si="15"/>
        <v>3.4892266995509439E-3</v>
      </c>
      <c r="S46" s="172">
        <f t="shared" si="2"/>
        <v>9.5014490814099739E-2</v>
      </c>
      <c r="T46" s="173">
        <f t="shared" si="3"/>
        <v>7.7795749613354115E-3</v>
      </c>
      <c r="U46" s="174">
        <f t="shared" si="4"/>
        <v>0.2500363434483639</v>
      </c>
      <c r="V46" s="174">
        <f t="shared" si="5"/>
        <v>0.37832306911175162</v>
      </c>
      <c r="W46" s="174">
        <f t="shared" si="6"/>
        <v>4.0705639746849265E-2</v>
      </c>
      <c r="X46" s="175">
        <f t="shared" si="7"/>
        <v>0.3078393855685011</v>
      </c>
    </row>
    <row r="47" spans="2:24" x14ac:dyDescent="0.3">
      <c r="B47" s="168" t="s">
        <v>133</v>
      </c>
      <c r="C47" s="169">
        <v>5.6703380000000001</v>
      </c>
      <c r="D47" s="147">
        <v>70.837999999999994</v>
      </c>
      <c r="E47" s="147">
        <v>4.6725960000000004</v>
      </c>
      <c r="F47" s="147">
        <v>65.760000000000005</v>
      </c>
      <c r="G47" s="147">
        <v>4.0531280000000001</v>
      </c>
      <c r="H47" s="147">
        <v>47.919000000000004</v>
      </c>
      <c r="I47" s="147">
        <v>2.2476219999999998</v>
      </c>
      <c r="J47" s="170">
        <v>33.457000000000001</v>
      </c>
      <c r="K47" s="149">
        <f t="shared" si="8"/>
        <v>7.1979979428342991E-5</v>
      </c>
      <c r="L47" s="148">
        <f t="shared" si="9"/>
        <v>7.6751882687775625E-5</v>
      </c>
      <c r="M47" s="148">
        <f t="shared" si="10"/>
        <v>6.1331533718407265E-5</v>
      </c>
      <c r="N47" s="148">
        <f t="shared" si="11"/>
        <v>7.4166849220012515E-5</v>
      </c>
      <c r="O47" s="148">
        <f t="shared" si="12"/>
        <v>5.2523641457639377E-5</v>
      </c>
      <c r="P47" s="148">
        <f t="shared" si="13"/>
        <v>5.4413511249454903E-5</v>
      </c>
      <c r="Q47" s="148">
        <f t="shared" si="14"/>
        <v>3.3874974560327371E-5</v>
      </c>
      <c r="R47" s="171">
        <f t="shared" si="15"/>
        <v>3.9331546212202692E-5</v>
      </c>
      <c r="S47" s="172">
        <f t="shared" si="2"/>
        <v>0.21353055132521614</v>
      </c>
      <c r="T47" s="173">
        <f t="shared" si="3"/>
        <v>7.7220194647201756E-2</v>
      </c>
      <c r="U47" s="174">
        <f t="shared" si="4"/>
        <v>0.15283701871739575</v>
      </c>
      <c r="V47" s="174">
        <f t="shared" si="5"/>
        <v>0.96550796544818729</v>
      </c>
      <c r="W47" s="174">
        <f t="shared" si="6"/>
        <v>0.80329610583986111</v>
      </c>
      <c r="X47" s="175">
        <f t="shared" si="7"/>
        <v>0.43225632901933841</v>
      </c>
    </row>
    <row r="48" spans="2:24" x14ac:dyDescent="0.3">
      <c r="B48" s="168" t="s">
        <v>97</v>
      </c>
      <c r="C48" s="169">
        <v>1045.7261249999999</v>
      </c>
      <c r="D48" s="147">
        <v>11119.547</v>
      </c>
      <c r="E48" s="147">
        <v>893.88068599999997</v>
      </c>
      <c r="F48" s="147">
        <v>9697.746000000001</v>
      </c>
      <c r="G48" s="147">
        <v>933.17097899999999</v>
      </c>
      <c r="H48" s="147">
        <v>9561.8739999999998</v>
      </c>
      <c r="I48" s="147">
        <v>973.62085200000001</v>
      </c>
      <c r="J48" s="170">
        <v>9897.4830000000002</v>
      </c>
      <c r="K48" s="149">
        <f t="shared" si="8"/>
        <v>1.3274578158335682E-2</v>
      </c>
      <c r="L48" s="148">
        <f t="shared" si="9"/>
        <v>1.2047858026556474E-2</v>
      </c>
      <c r="M48" s="148">
        <f t="shared" si="10"/>
        <v>1.1732893970213133E-2</v>
      </c>
      <c r="N48" s="148">
        <f t="shared" si="11"/>
        <v>1.0937519242031318E-2</v>
      </c>
      <c r="O48" s="148">
        <f t="shared" si="12"/>
        <v>1.2092768330945957E-2</v>
      </c>
      <c r="P48" s="148">
        <f t="shared" si="13"/>
        <v>1.0857804596608241E-2</v>
      </c>
      <c r="Q48" s="148">
        <f t="shared" si="14"/>
        <v>1.467390050146522E-2</v>
      </c>
      <c r="R48" s="171">
        <f t="shared" si="15"/>
        <v>1.1635332217443003E-2</v>
      </c>
      <c r="S48" s="172">
        <f t="shared" si="2"/>
        <v>0.16987215562234437</v>
      </c>
      <c r="T48" s="173">
        <f t="shared" si="3"/>
        <v>0.14661149095882675</v>
      </c>
      <c r="U48" s="174">
        <f t="shared" si="4"/>
        <v>-4.210406654748744E-2</v>
      </c>
      <c r="V48" s="174">
        <f t="shared" si="5"/>
        <v>-2.0180585306385335E-2</v>
      </c>
      <c r="W48" s="174">
        <f t="shared" si="6"/>
        <v>-4.1545816235250554E-2</v>
      </c>
      <c r="X48" s="175">
        <f t="shared" si="7"/>
        <v>-3.3908519974219731E-2</v>
      </c>
    </row>
    <row r="49" spans="2:24" x14ac:dyDescent="0.3">
      <c r="B49" s="168" t="s">
        <v>95</v>
      </c>
      <c r="C49" s="169">
        <v>142.516085</v>
      </c>
      <c r="D49" s="147">
        <v>358.18699999999995</v>
      </c>
      <c r="E49" s="147">
        <v>153.997344</v>
      </c>
      <c r="F49" s="147">
        <v>415.58699999999999</v>
      </c>
      <c r="G49" s="147">
        <v>132.771242</v>
      </c>
      <c r="H49" s="147">
        <v>342.28399999999999</v>
      </c>
      <c r="I49" s="147">
        <v>123.820232</v>
      </c>
      <c r="J49" s="170">
        <v>353.17099999999999</v>
      </c>
      <c r="K49" s="149">
        <f t="shared" si="8"/>
        <v>1.8091169991115137E-3</v>
      </c>
      <c r="L49" s="148">
        <f t="shared" si="9"/>
        <v>3.880901014185365E-4</v>
      </c>
      <c r="M49" s="148">
        <f t="shared" si="10"/>
        <v>2.0213374526882192E-3</v>
      </c>
      <c r="N49" s="148">
        <f t="shared" si="11"/>
        <v>4.6871621604010545E-4</v>
      </c>
      <c r="O49" s="148">
        <f t="shared" si="12"/>
        <v>1.720554867917685E-3</v>
      </c>
      <c r="P49" s="148">
        <f t="shared" si="13"/>
        <v>3.8867410180739209E-4</v>
      </c>
      <c r="Q49" s="148">
        <f t="shared" si="14"/>
        <v>1.8661532984878388E-3</v>
      </c>
      <c r="R49" s="171">
        <f t="shared" si="15"/>
        <v>4.1518251807722858E-4</v>
      </c>
      <c r="S49" s="172">
        <f t="shared" si="2"/>
        <v>-7.455491570036421E-2</v>
      </c>
      <c r="T49" s="173">
        <f t="shared" si="3"/>
        <v>-0.1381178910793649</v>
      </c>
      <c r="U49" s="174">
        <f t="shared" si="4"/>
        <v>0.15986972540333699</v>
      </c>
      <c r="V49" s="174">
        <f t="shared" si="5"/>
        <v>0.17673025248392427</v>
      </c>
      <c r="W49" s="174">
        <f t="shared" si="6"/>
        <v>7.2290366892544533E-2</v>
      </c>
      <c r="X49" s="175">
        <f t="shared" si="7"/>
        <v>-3.0826426858377443E-2</v>
      </c>
    </row>
    <row r="50" spans="2:24" x14ac:dyDescent="0.3">
      <c r="B50" s="168" t="s">
        <v>123</v>
      </c>
      <c r="C50" s="169">
        <v>156.04342600000001</v>
      </c>
      <c r="D50" s="147">
        <v>61.180999999999997</v>
      </c>
      <c r="E50" s="147">
        <v>292.521546</v>
      </c>
      <c r="F50" s="147">
        <v>115.23</v>
      </c>
      <c r="G50" s="147">
        <v>302.321169</v>
      </c>
      <c r="H50" s="147">
        <v>102.49600000000001</v>
      </c>
      <c r="I50" s="147">
        <v>261.28133300000002</v>
      </c>
      <c r="J50" s="170">
        <v>95.76700000000001</v>
      </c>
      <c r="K50" s="149">
        <f t="shared" si="8"/>
        <v>1.9808347568360412E-3</v>
      </c>
      <c r="L50" s="148">
        <f t="shared" si="9"/>
        <v>6.6288671824738147E-5</v>
      </c>
      <c r="M50" s="148">
        <f t="shared" si="10"/>
        <v>3.839577627053488E-3</v>
      </c>
      <c r="N50" s="148">
        <f t="shared" si="11"/>
        <v>1.2996116234218432E-4</v>
      </c>
      <c r="O50" s="148">
        <f t="shared" si="12"/>
        <v>3.9177170534980396E-3</v>
      </c>
      <c r="P50" s="148">
        <f t="shared" si="13"/>
        <v>1.1638738807204094E-4</v>
      </c>
      <c r="Q50" s="148">
        <f t="shared" si="14"/>
        <v>3.937894587463295E-3</v>
      </c>
      <c r="R50" s="171">
        <f t="shared" si="15"/>
        <v>1.1258224545249172E-4</v>
      </c>
      <c r="S50" s="172">
        <f t="shared" si="2"/>
        <v>-0.46655749590493412</v>
      </c>
      <c r="T50" s="173">
        <f t="shared" si="3"/>
        <v>-0.46905319795192224</v>
      </c>
      <c r="U50" s="174">
        <f t="shared" si="4"/>
        <v>-3.2414610701640978E-2</v>
      </c>
      <c r="V50" s="174">
        <f t="shared" si="5"/>
        <v>0.20323284638758654</v>
      </c>
      <c r="W50" s="174">
        <f t="shared" si="6"/>
        <v>0.15707144298747111</v>
      </c>
      <c r="X50" s="175">
        <f t="shared" si="7"/>
        <v>7.0264287280587201E-2</v>
      </c>
    </row>
    <row r="51" spans="2:24" x14ac:dyDescent="0.3">
      <c r="B51" s="168" t="s">
        <v>152</v>
      </c>
      <c r="C51" s="169">
        <v>2223.0102179999999</v>
      </c>
      <c r="D51" s="147">
        <v>270121.08999999997</v>
      </c>
      <c r="E51" s="147">
        <v>1995.824503</v>
      </c>
      <c r="F51" s="147">
        <v>244155.46800000002</v>
      </c>
      <c r="G51" s="147">
        <v>2114.9857569999999</v>
      </c>
      <c r="H51" s="147">
        <v>259067.79199999999</v>
      </c>
      <c r="I51" s="147">
        <v>2136.518834</v>
      </c>
      <c r="J51" s="170">
        <v>261150.087</v>
      </c>
      <c r="K51" s="149">
        <f t="shared" si="8"/>
        <v>2.8219169608696391E-2</v>
      </c>
      <c r="L51" s="148">
        <f t="shared" si="9"/>
        <v>0.29267204341136227</v>
      </c>
      <c r="M51" s="148">
        <f t="shared" si="10"/>
        <v>2.6196781789345348E-2</v>
      </c>
      <c r="N51" s="148">
        <f t="shared" si="11"/>
        <v>0.27536864022806551</v>
      </c>
      <c r="O51" s="148">
        <f t="shared" si="12"/>
        <v>2.7407659858924266E-2</v>
      </c>
      <c r="P51" s="148">
        <f t="shared" si="13"/>
        <v>0.29417951573203616</v>
      </c>
      <c r="Q51" s="148">
        <f t="shared" si="14"/>
        <v>3.2200486180243071E-2</v>
      </c>
      <c r="R51" s="171">
        <f t="shared" si="15"/>
        <v>0.30700411618379569</v>
      </c>
      <c r="S51" s="172">
        <f t="shared" si="2"/>
        <v>0.11383050697018104</v>
      </c>
      <c r="T51" s="173">
        <f t="shared" si="3"/>
        <v>0.10634872203640322</v>
      </c>
      <c r="U51" s="174">
        <f t="shared" si="4"/>
        <v>-5.6341397858406417E-2</v>
      </c>
      <c r="V51" s="174">
        <f t="shared" si="5"/>
        <v>-6.5076061031524635E-2</v>
      </c>
      <c r="W51" s="174">
        <f t="shared" si="6"/>
        <v>-1.0078580472743015E-2</v>
      </c>
      <c r="X51" s="175">
        <f t="shared" si="7"/>
        <v>-7.9735566008063419E-3</v>
      </c>
    </row>
    <row r="52" spans="2:24" x14ac:dyDescent="0.3">
      <c r="B52" s="168" t="s">
        <v>90</v>
      </c>
      <c r="C52" s="169">
        <v>102.314836</v>
      </c>
      <c r="D52" s="147">
        <v>995.31099999999992</v>
      </c>
      <c r="E52" s="147">
        <v>105.748283</v>
      </c>
      <c r="F52" s="147">
        <v>1062.4940000000001</v>
      </c>
      <c r="G52" s="147">
        <v>101.608118</v>
      </c>
      <c r="H52" s="147">
        <v>960.44200000000001</v>
      </c>
      <c r="I52" s="147">
        <v>109.79913000000001</v>
      </c>
      <c r="J52" s="170">
        <v>1106.2559999999999</v>
      </c>
      <c r="K52" s="149">
        <f t="shared" si="8"/>
        <v>1.2987973186949855E-3</v>
      </c>
      <c r="L52" s="148">
        <f t="shared" si="9"/>
        <v>1.0784041490422181E-3</v>
      </c>
      <c r="M52" s="148">
        <f t="shared" si="10"/>
        <v>1.3880302051532325E-3</v>
      </c>
      <c r="N52" s="148">
        <f t="shared" si="11"/>
        <v>1.198324700352311E-3</v>
      </c>
      <c r="O52" s="148">
        <f t="shared" si="12"/>
        <v>1.3167184354941452E-3</v>
      </c>
      <c r="P52" s="148">
        <f t="shared" si="13"/>
        <v>1.0906116899653366E-3</v>
      </c>
      <c r="Q52" s="148">
        <f t="shared" si="14"/>
        <v>1.6548346365608086E-3</v>
      </c>
      <c r="R52" s="171">
        <f t="shared" si="15"/>
        <v>1.3004979223040468E-3</v>
      </c>
      <c r="S52" s="172">
        <f t="shared" si="2"/>
        <v>-3.2468111089803742E-2</v>
      </c>
      <c r="T52" s="173">
        <f t="shared" si="3"/>
        <v>-6.3231415895054655E-2</v>
      </c>
      <c r="U52" s="174">
        <f t="shared" si="4"/>
        <v>4.0746399810298595E-2</v>
      </c>
      <c r="V52" s="174">
        <f t="shared" si="5"/>
        <v>-3.9558655501077289E-2</v>
      </c>
      <c r="W52" s="174">
        <f t="shared" si="6"/>
        <v>-7.4599971784840236E-2</v>
      </c>
      <c r="X52" s="175">
        <f t="shared" si="7"/>
        <v>-0.1318085506428891</v>
      </c>
    </row>
    <row r="53" spans="2:24" x14ac:dyDescent="0.3">
      <c r="B53" s="168" t="s">
        <v>94</v>
      </c>
      <c r="C53" s="169">
        <v>140.50283300000001</v>
      </c>
      <c r="D53" s="147">
        <v>680.16800000000001</v>
      </c>
      <c r="E53" s="147">
        <v>129.44782799999999</v>
      </c>
      <c r="F53" s="147">
        <v>722.12200000000007</v>
      </c>
      <c r="G53" s="147">
        <v>123.88203900000001</v>
      </c>
      <c r="H53" s="147">
        <v>745.22900000000004</v>
      </c>
      <c r="I53" s="147">
        <v>104.54670299999999</v>
      </c>
      <c r="J53" s="170">
        <v>557.48699999999997</v>
      </c>
      <c r="K53" s="149">
        <f t="shared" si="8"/>
        <v>1.7835605265442574E-3</v>
      </c>
      <c r="L53" s="148">
        <f t="shared" si="9"/>
        <v>7.3695155910639737E-4</v>
      </c>
      <c r="M53" s="148">
        <f t="shared" si="10"/>
        <v>1.6991055566876704E-3</v>
      </c>
      <c r="N53" s="148">
        <f t="shared" si="11"/>
        <v>8.1443907379035699E-4</v>
      </c>
      <c r="O53" s="148">
        <f t="shared" si="12"/>
        <v>1.6053615379226361E-3</v>
      </c>
      <c r="P53" s="148">
        <f t="shared" si="13"/>
        <v>8.4623065120140292E-4</v>
      </c>
      <c r="Q53" s="148">
        <f t="shared" si="14"/>
        <v>1.5756728242075852E-3</v>
      </c>
      <c r="R53" s="171">
        <f t="shared" si="15"/>
        <v>6.5537333601943515E-4</v>
      </c>
      <c r="S53" s="172">
        <f t="shared" si="2"/>
        <v>8.540123979523262E-2</v>
      </c>
      <c r="T53" s="173">
        <f t="shared" si="3"/>
        <v>-5.8098216090909927E-2</v>
      </c>
      <c r="U53" s="174">
        <f t="shared" si="4"/>
        <v>4.4928135223863963E-2</v>
      </c>
      <c r="V53" s="174">
        <f t="shared" si="5"/>
        <v>0.29531630333980896</v>
      </c>
      <c r="W53" s="174">
        <f t="shared" si="6"/>
        <v>0.18494448361513616</v>
      </c>
      <c r="X53" s="175">
        <f t="shared" si="7"/>
        <v>0.33676480348420701</v>
      </c>
    </row>
    <row r="54" spans="2:24" x14ac:dyDescent="0.3">
      <c r="B54" s="168" t="s">
        <v>175</v>
      </c>
      <c r="C54" s="169">
        <v>717.30185600000004</v>
      </c>
      <c r="D54" s="147">
        <v>795.51799999999992</v>
      </c>
      <c r="E54" s="147">
        <v>437.35764899999998</v>
      </c>
      <c r="F54" s="147">
        <v>491.73099999999999</v>
      </c>
      <c r="G54" s="147">
        <v>437.79143800000003</v>
      </c>
      <c r="H54" s="147">
        <v>611.84</v>
      </c>
      <c r="I54" s="147">
        <v>350.41808800000001</v>
      </c>
      <c r="J54" s="170">
        <v>429.87299999999999</v>
      </c>
      <c r="K54" s="149">
        <f t="shared" si="8"/>
        <v>9.1055194309038103E-3</v>
      </c>
      <c r="L54" s="148">
        <f t="shared" si="9"/>
        <v>8.6193150868197699E-4</v>
      </c>
      <c r="M54" s="148">
        <f t="shared" si="10"/>
        <v>5.7406665152833301E-3</v>
      </c>
      <c r="N54" s="148">
        <f t="shared" si="11"/>
        <v>5.5459457016128293E-4</v>
      </c>
      <c r="O54" s="148">
        <f t="shared" si="12"/>
        <v>5.6732480500828889E-3</v>
      </c>
      <c r="P54" s="148">
        <f t="shared" si="13"/>
        <v>6.9476330313375675E-4</v>
      </c>
      <c r="Q54" s="148">
        <f t="shared" si="14"/>
        <v>5.2813167945849251E-3</v>
      </c>
      <c r="R54" s="171">
        <f t="shared" si="15"/>
        <v>5.0535223615022886E-4</v>
      </c>
      <c r="S54" s="172">
        <f t="shared" si="2"/>
        <v>0.64008073859021519</v>
      </c>
      <c r="T54" s="173">
        <f t="shared" si="3"/>
        <v>0.61779102802141805</v>
      </c>
      <c r="U54" s="174">
        <f t="shared" si="4"/>
        <v>-9.908576604005237E-4</v>
      </c>
      <c r="V54" s="174">
        <f t="shared" si="5"/>
        <v>0.14389831415324994</v>
      </c>
      <c r="W54" s="174">
        <f t="shared" si="6"/>
        <v>0.24934029661162938</v>
      </c>
      <c r="X54" s="175">
        <f t="shared" si="7"/>
        <v>0.42330409213884113</v>
      </c>
    </row>
    <row r="55" spans="2:24" x14ac:dyDescent="0.3">
      <c r="B55" s="168" t="s">
        <v>69</v>
      </c>
      <c r="C55" s="169">
        <v>111.825041</v>
      </c>
      <c r="D55" s="147">
        <v>1917.155</v>
      </c>
      <c r="E55" s="147">
        <v>111.54087699999999</v>
      </c>
      <c r="F55" s="147">
        <v>1749.35</v>
      </c>
      <c r="G55" s="147">
        <v>95.100944999999996</v>
      </c>
      <c r="H55" s="147">
        <v>1342.0520000000001</v>
      </c>
      <c r="I55" s="147">
        <v>67.922411999999994</v>
      </c>
      <c r="J55" s="170">
        <v>1075.731</v>
      </c>
      <c r="K55" s="149">
        <f t="shared" si="8"/>
        <v>1.4195210498481063E-3</v>
      </c>
      <c r="L55" s="148">
        <f t="shared" si="9"/>
        <v>2.0772079343612539E-3</v>
      </c>
      <c r="M55" s="148">
        <f t="shared" si="10"/>
        <v>1.4640626021822166E-3</v>
      </c>
      <c r="N55" s="148">
        <f t="shared" si="11"/>
        <v>1.9729893199973976E-3</v>
      </c>
      <c r="O55" s="148">
        <f t="shared" si="12"/>
        <v>1.2323933360759102E-3</v>
      </c>
      <c r="P55" s="148">
        <f t="shared" si="13"/>
        <v>1.5239416849131546E-3</v>
      </c>
      <c r="Q55" s="148">
        <f t="shared" si="14"/>
        <v>1.0236908068065158E-3</v>
      </c>
      <c r="R55" s="171">
        <f t="shared" si="15"/>
        <v>1.2646131912125718E-3</v>
      </c>
      <c r="S55" s="172">
        <f t="shared" si="2"/>
        <v>2.5476220704272468E-3</v>
      </c>
      <c r="T55" s="173">
        <f t="shared" si="3"/>
        <v>9.5924200417297989E-2</v>
      </c>
      <c r="U55" s="174">
        <f t="shared" si="4"/>
        <v>0.17286822964798088</v>
      </c>
      <c r="V55" s="174">
        <f t="shared" si="5"/>
        <v>0.62619651195326709</v>
      </c>
      <c r="W55" s="174">
        <f t="shared" si="6"/>
        <v>0.4001408695556925</v>
      </c>
      <c r="X55" s="175">
        <f t="shared" si="7"/>
        <v>0.24757211607734653</v>
      </c>
    </row>
    <row r="56" spans="2:24" x14ac:dyDescent="0.3">
      <c r="B56" s="168" t="s">
        <v>125</v>
      </c>
      <c r="C56" s="169">
        <v>278.74628200000001</v>
      </c>
      <c r="D56" s="147">
        <v>2907.0429999999997</v>
      </c>
      <c r="E56" s="147">
        <v>234.54823400000001</v>
      </c>
      <c r="F56" s="147">
        <v>2626.518</v>
      </c>
      <c r="G56" s="147">
        <v>255.19960499999999</v>
      </c>
      <c r="H56" s="147">
        <v>2571.0190000000002</v>
      </c>
      <c r="I56" s="147">
        <v>207.59364500000001</v>
      </c>
      <c r="J56" s="170">
        <v>2027.8520000000003</v>
      </c>
      <c r="K56" s="149">
        <f t="shared" si="8"/>
        <v>3.5384401501439766E-3</v>
      </c>
      <c r="L56" s="148">
        <f t="shared" si="9"/>
        <v>3.1497363463722765E-3</v>
      </c>
      <c r="M56" s="148">
        <f t="shared" si="10"/>
        <v>3.0786318616383432E-3</v>
      </c>
      <c r="N56" s="148">
        <f t="shared" si="11"/>
        <v>2.9622956885591361E-3</v>
      </c>
      <c r="O56" s="148">
        <f t="shared" si="12"/>
        <v>3.3070785213670018E-3</v>
      </c>
      <c r="P56" s="148">
        <f t="shared" si="13"/>
        <v>2.9194718437167365E-3</v>
      </c>
      <c r="Q56" s="148">
        <f t="shared" si="14"/>
        <v>3.1287420408149733E-3</v>
      </c>
      <c r="R56" s="171">
        <f t="shared" si="15"/>
        <v>2.383912324760369E-3</v>
      </c>
      <c r="S56" s="172">
        <f t="shared" si="2"/>
        <v>0.18843905684661855</v>
      </c>
      <c r="T56" s="173">
        <f t="shared" si="3"/>
        <v>0.10680490291709388</v>
      </c>
      <c r="U56" s="174">
        <f t="shared" si="4"/>
        <v>-8.0922425408926357E-2</v>
      </c>
      <c r="V56" s="174">
        <f t="shared" si="5"/>
        <v>0.29522174202062068</v>
      </c>
      <c r="W56" s="174">
        <f t="shared" si="6"/>
        <v>0.2293228195882393</v>
      </c>
      <c r="X56" s="175">
        <f t="shared" si="7"/>
        <v>0.26785337391486164</v>
      </c>
    </row>
    <row r="57" spans="2:24" x14ac:dyDescent="0.3">
      <c r="B57" s="168" t="s">
        <v>88</v>
      </c>
      <c r="C57" s="169">
        <v>34.730846999999997</v>
      </c>
      <c r="D57" s="147">
        <v>186.23600000000002</v>
      </c>
      <c r="E57" s="147">
        <v>37.028964999999999</v>
      </c>
      <c r="F57" s="147">
        <v>213.846</v>
      </c>
      <c r="G57" s="147">
        <v>32.098998999999999</v>
      </c>
      <c r="H57" s="147">
        <v>205.00700000000001</v>
      </c>
      <c r="I57" s="147">
        <v>35.725467999999999</v>
      </c>
      <c r="J57" s="170">
        <v>217.98999999999998</v>
      </c>
      <c r="K57" s="149">
        <f t="shared" si="8"/>
        <v>4.4087771356644487E-4</v>
      </c>
      <c r="L57" s="148">
        <f t="shared" si="9"/>
        <v>2.0178383952455722E-4</v>
      </c>
      <c r="M57" s="148">
        <f t="shared" si="10"/>
        <v>4.8603457595204511E-4</v>
      </c>
      <c r="N57" s="148">
        <f t="shared" si="11"/>
        <v>2.4118436797905708E-4</v>
      </c>
      <c r="O57" s="148">
        <f t="shared" si="12"/>
        <v>4.1596424159935852E-4</v>
      </c>
      <c r="P57" s="148">
        <f t="shared" si="13"/>
        <v>2.3279180910947643E-4</v>
      </c>
      <c r="Q57" s="148">
        <f t="shared" si="14"/>
        <v>5.3843543071556942E-4</v>
      </c>
      <c r="R57" s="171">
        <f t="shared" si="15"/>
        <v>2.5626576676922807E-4</v>
      </c>
      <c r="S57" s="172">
        <f t="shared" si="2"/>
        <v>-6.2062712257823116E-2</v>
      </c>
      <c r="T57" s="173">
        <f t="shared" si="3"/>
        <v>-0.1291116036774127</v>
      </c>
      <c r="U57" s="174">
        <f t="shared" si="4"/>
        <v>0.15358628473118441</v>
      </c>
      <c r="V57" s="174">
        <f t="shared" si="5"/>
        <v>-1.9010046332400443E-2</v>
      </c>
      <c r="W57" s="174">
        <f t="shared" si="6"/>
        <v>-0.10150934901678543</v>
      </c>
      <c r="X57" s="175">
        <f t="shared" si="7"/>
        <v>-5.9557777879719165E-2</v>
      </c>
    </row>
    <row r="58" spans="2:24" x14ac:dyDescent="0.3">
      <c r="B58" s="168" t="s">
        <v>164</v>
      </c>
      <c r="C58" s="169">
        <v>221.883285</v>
      </c>
      <c r="D58" s="147">
        <v>543.57399999999996</v>
      </c>
      <c r="E58" s="147">
        <v>274.85799800000001</v>
      </c>
      <c r="F58" s="147">
        <v>531.96500000000003</v>
      </c>
      <c r="G58" s="147">
        <v>239.95986600000001</v>
      </c>
      <c r="H58" s="147">
        <v>439.94</v>
      </c>
      <c r="I58" s="147">
        <v>209.520757</v>
      </c>
      <c r="J58" s="170">
        <v>459.00400000000002</v>
      </c>
      <c r="K58" s="149">
        <f t="shared" si="8"/>
        <v>2.8166141577086173E-3</v>
      </c>
      <c r="L58" s="148">
        <f t="shared" si="9"/>
        <v>5.8895406251058681E-4</v>
      </c>
      <c r="M58" s="148">
        <f t="shared" si="10"/>
        <v>3.6077295302463373E-3</v>
      </c>
      <c r="N58" s="148">
        <f t="shared" si="11"/>
        <v>5.9997214028777298E-4</v>
      </c>
      <c r="O58" s="148">
        <f t="shared" si="12"/>
        <v>3.1095899182081569E-3</v>
      </c>
      <c r="P58" s="148">
        <f t="shared" si="13"/>
        <v>4.9956551971212229E-4</v>
      </c>
      <c r="Q58" s="148">
        <f t="shared" si="14"/>
        <v>3.1577864575251234E-3</v>
      </c>
      <c r="R58" s="171">
        <f t="shared" si="15"/>
        <v>5.3959820179890264E-4</v>
      </c>
      <c r="S58" s="172">
        <f t="shared" si="2"/>
        <v>-0.19273484266592089</v>
      </c>
      <c r="T58" s="173">
        <f t="shared" si="3"/>
        <v>2.1822864286184185E-2</v>
      </c>
      <c r="U58" s="174">
        <f t="shared" si="4"/>
        <v>0.14543320340077215</v>
      </c>
      <c r="V58" s="174">
        <f t="shared" si="5"/>
        <v>0.15895504178612829</v>
      </c>
      <c r="W58" s="174">
        <f t="shared" si="6"/>
        <v>0.14527968224169796</v>
      </c>
      <c r="X58" s="175">
        <f t="shared" si="7"/>
        <v>-4.1533407116277954E-2</v>
      </c>
    </row>
    <row r="59" spans="2:24" x14ac:dyDescent="0.3">
      <c r="B59" s="168" t="s">
        <v>180</v>
      </c>
      <c r="C59" s="169">
        <v>109.84693</v>
      </c>
      <c r="D59" s="147">
        <v>268.51900000000001</v>
      </c>
      <c r="E59" s="147">
        <v>108.58584</v>
      </c>
      <c r="F59" s="147">
        <v>244.797</v>
      </c>
      <c r="G59" s="147">
        <v>150.92827399999999</v>
      </c>
      <c r="H59" s="147">
        <v>268.95100000000002</v>
      </c>
      <c r="I59" s="147">
        <v>121.14946</v>
      </c>
      <c r="J59" s="170">
        <v>227.17100000000002</v>
      </c>
      <c r="K59" s="149">
        <f t="shared" si="8"/>
        <v>1.3944106615278724E-3</v>
      </c>
      <c r="L59" s="148">
        <f t="shared" si="9"/>
        <v>2.9093620355513742E-4</v>
      </c>
      <c r="M59" s="148">
        <f t="shared" si="10"/>
        <v>1.4252753945133659E-3</v>
      </c>
      <c r="N59" s="148">
        <f t="shared" si="11"/>
        <v>2.7609218656495437E-4</v>
      </c>
      <c r="O59" s="148">
        <f t="shared" si="12"/>
        <v>1.9558480633713898E-3</v>
      </c>
      <c r="P59" s="148">
        <f t="shared" si="13"/>
        <v>3.0540220505545078E-4</v>
      </c>
      <c r="Q59" s="148">
        <f t="shared" si="14"/>
        <v>1.825900830076142E-3</v>
      </c>
      <c r="R59" s="171">
        <f t="shared" si="15"/>
        <v>2.6705881234337505E-4</v>
      </c>
      <c r="S59" s="172">
        <f t="shared" si="2"/>
        <v>1.1613761057611249E-2</v>
      </c>
      <c r="T59" s="173">
        <f t="shared" si="3"/>
        <v>9.6904782329848782E-2</v>
      </c>
      <c r="U59" s="174">
        <f t="shared" si="4"/>
        <v>-0.28054673175418399</v>
      </c>
      <c r="V59" s="174">
        <f t="shared" si="5"/>
        <v>7.7589128894092863E-2</v>
      </c>
      <c r="W59" s="174">
        <f t="shared" si="6"/>
        <v>0.24580228421983863</v>
      </c>
      <c r="X59" s="175">
        <f t="shared" si="7"/>
        <v>0.18391432004965425</v>
      </c>
    </row>
    <row r="60" spans="2:24" x14ac:dyDescent="0.3">
      <c r="B60" s="168" t="s">
        <v>181</v>
      </c>
      <c r="C60" s="169">
        <v>130.690979</v>
      </c>
      <c r="D60" s="147">
        <v>274.78699999999998</v>
      </c>
      <c r="E60" s="147">
        <v>145.269406</v>
      </c>
      <c r="F60" s="147">
        <v>269.85199999999998</v>
      </c>
      <c r="G60" s="147">
        <v>131.55648500000001</v>
      </c>
      <c r="H60" s="147">
        <v>232.77200000000002</v>
      </c>
      <c r="I60" s="147">
        <v>153.82430099999999</v>
      </c>
      <c r="J60" s="170">
        <v>247.15799999999999</v>
      </c>
      <c r="K60" s="149">
        <f t="shared" si="8"/>
        <v>1.659007625275602E-3</v>
      </c>
      <c r="L60" s="148">
        <f t="shared" si="9"/>
        <v>2.9772748508040604E-4</v>
      </c>
      <c r="M60" s="148">
        <f t="shared" si="10"/>
        <v>1.9067763342565875E-3</v>
      </c>
      <c r="N60" s="148">
        <f t="shared" si="11"/>
        <v>3.043502523679868E-4</v>
      </c>
      <c r="O60" s="148">
        <f t="shared" si="12"/>
        <v>1.7048130849968996E-3</v>
      </c>
      <c r="P60" s="148">
        <f t="shared" si="13"/>
        <v>2.6431982805480328E-4</v>
      </c>
      <c r="Q60" s="148">
        <f t="shared" si="14"/>
        <v>2.3183588179574413E-3</v>
      </c>
      <c r="R60" s="171">
        <f t="shared" si="15"/>
        <v>2.9055522906164906E-4</v>
      </c>
      <c r="S60" s="172">
        <f t="shared" si="2"/>
        <v>-0.10035442011788775</v>
      </c>
      <c r="T60" s="173">
        <f t="shared" si="3"/>
        <v>1.8287802202688885E-2</v>
      </c>
      <c r="U60" s="174">
        <f t="shared" si="4"/>
        <v>0.10423599414350426</v>
      </c>
      <c r="V60" s="174">
        <f t="shared" si="5"/>
        <v>9.1819807572483869E-2</v>
      </c>
      <c r="W60" s="174">
        <f t="shared" si="6"/>
        <v>-0.14476136641114967</v>
      </c>
      <c r="X60" s="175">
        <f t="shared" si="7"/>
        <v>-5.8205682195194841E-2</v>
      </c>
    </row>
    <row r="61" spans="2:24" x14ac:dyDescent="0.3">
      <c r="B61" s="168" t="s">
        <v>154</v>
      </c>
      <c r="C61" s="169">
        <v>3344.2022809999999</v>
      </c>
      <c r="D61" s="147">
        <v>36622.717000000004</v>
      </c>
      <c r="E61" s="147">
        <v>2947.2207400000002</v>
      </c>
      <c r="F61" s="147">
        <v>34421.875</v>
      </c>
      <c r="G61" s="147">
        <v>2988.0650519999999</v>
      </c>
      <c r="H61" s="147">
        <v>34247.554000000004</v>
      </c>
      <c r="I61" s="147">
        <v>2476.0465060000001</v>
      </c>
      <c r="J61" s="170">
        <v>29752.14</v>
      </c>
      <c r="K61" s="149">
        <f t="shared" si="8"/>
        <v>4.2451721818099329E-2</v>
      </c>
      <c r="L61" s="148">
        <f t="shared" si="9"/>
        <v>3.9680150186222181E-2</v>
      </c>
      <c r="M61" s="148">
        <f t="shared" si="10"/>
        <v>3.8684613048271067E-2</v>
      </c>
      <c r="N61" s="148">
        <f t="shared" si="11"/>
        <v>3.8822415039463473E-2</v>
      </c>
      <c r="O61" s="148">
        <f t="shared" si="12"/>
        <v>3.8721712574424139E-2</v>
      </c>
      <c r="P61" s="148">
        <f t="shared" si="13"/>
        <v>3.8889160142017036E-2</v>
      </c>
      <c r="Q61" s="148">
        <f t="shared" si="14"/>
        <v>3.7317668362801877E-2</v>
      </c>
      <c r="R61" s="171">
        <f t="shared" si="15"/>
        <v>3.4976168494542971E-2</v>
      </c>
      <c r="S61" s="172">
        <f t="shared" si="2"/>
        <v>0.13469691482966417</v>
      </c>
      <c r="T61" s="173">
        <f t="shared" si="3"/>
        <v>6.3937307308216118E-2</v>
      </c>
      <c r="U61" s="174">
        <f t="shared" si="4"/>
        <v>-1.3669150868272251E-2</v>
      </c>
      <c r="V61" s="174">
        <f t="shared" si="5"/>
        <v>0.15695459217387397</v>
      </c>
      <c r="W61" s="174">
        <f t="shared" si="6"/>
        <v>0.20678874357136157</v>
      </c>
      <c r="X61" s="175">
        <f t="shared" si="7"/>
        <v>0.15109548422399199</v>
      </c>
    </row>
    <row r="62" spans="2:24" x14ac:dyDescent="0.3">
      <c r="B62" s="168" t="s">
        <v>139</v>
      </c>
      <c r="C62" s="169">
        <v>8.8057599999999994</v>
      </c>
      <c r="D62" s="147">
        <v>252.79499999999999</v>
      </c>
      <c r="E62" s="147">
        <v>12.989757000000001</v>
      </c>
      <c r="F62" s="147">
        <v>385.87399999999997</v>
      </c>
      <c r="G62" s="147">
        <v>4.6974200000000002</v>
      </c>
      <c r="H62" s="147">
        <v>152.17700000000002</v>
      </c>
      <c r="I62" s="147">
        <v>1.4652240000000001</v>
      </c>
      <c r="J62" s="170">
        <v>46.572000000000003</v>
      </c>
      <c r="K62" s="149">
        <f t="shared" si="8"/>
        <v>1.1178141825953331E-4</v>
      </c>
      <c r="L62" s="148">
        <f t="shared" si="9"/>
        <v>2.7389949157311384E-4</v>
      </c>
      <c r="M62" s="148">
        <f t="shared" si="10"/>
        <v>1.7050087776461238E-4</v>
      </c>
      <c r="N62" s="148">
        <f t="shared" si="11"/>
        <v>4.3520466508398877E-4</v>
      </c>
      <c r="O62" s="148">
        <f t="shared" si="12"/>
        <v>6.0872887275196928E-5</v>
      </c>
      <c r="P62" s="148">
        <f t="shared" si="13"/>
        <v>1.7280170498984326E-4</v>
      </c>
      <c r="Q62" s="148">
        <f t="shared" si="14"/>
        <v>2.2083084132999729E-5</v>
      </c>
      <c r="R62" s="171">
        <f t="shared" si="15"/>
        <v>5.4749343043151022E-5</v>
      </c>
      <c r="S62" s="172">
        <f t="shared" si="2"/>
        <v>-0.32209971287376671</v>
      </c>
      <c r="T62" s="173">
        <f t="shared" si="3"/>
        <v>-0.34487682507761597</v>
      </c>
      <c r="U62" s="174">
        <f t="shared" si="4"/>
        <v>1.7652960561329412</v>
      </c>
      <c r="V62" s="174">
        <f t="shared" si="5"/>
        <v>7.2855363737868242</v>
      </c>
      <c r="W62" s="174">
        <f t="shared" si="6"/>
        <v>2.2059398426452201</v>
      </c>
      <c r="X62" s="175">
        <f t="shared" si="7"/>
        <v>2.2675642016662376</v>
      </c>
    </row>
    <row r="63" spans="2:24" x14ac:dyDescent="0.3">
      <c r="B63" s="168" t="s">
        <v>126</v>
      </c>
      <c r="C63" s="169">
        <v>13.836694</v>
      </c>
      <c r="D63" s="147">
        <v>67.067000000000007</v>
      </c>
      <c r="E63" s="147">
        <v>20.535719</v>
      </c>
      <c r="F63" s="147">
        <v>86.397999999999996</v>
      </c>
      <c r="G63" s="147">
        <v>22.301224000000001</v>
      </c>
      <c r="H63" s="147">
        <v>99.374000000000009</v>
      </c>
      <c r="I63" s="147">
        <v>17.338941999999999</v>
      </c>
      <c r="J63" s="170">
        <v>69.603999999999999</v>
      </c>
      <c r="K63" s="149">
        <f t="shared" si="8"/>
        <v>1.7564472337914898E-4</v>
      </c>
      <c r="L63" s="148">
        <f t="shared" si="9"/>
        <v>7.2666062229609092E-5</v>
      </c>
      <c r="M63" s="148">
        <f t="shared" si="10"/>
        <v>2.6954762240952065E-4</v>
      </c>
      <c r="N63" s="148">
        <f t="shared" si="11"/>
        <v>9.7443239642801705E-5</v>
      </c>
      <c r="O63" s="148">
        <f t="shared" si="12"/>
        <v>2.889969163180887E-4</v>
      </c>
      <c r="P63" s="148">
        <f t="shared" si="13"/>
        <v>1.1284226020792028E-4</v>
      </c>
      <c r="Q63" s="148">
        <f t="shared" si="14"/>
        <v>2.6132339830851973E-4</v>
      </c>
      <c r="R63" s="171">
        <f t="shared" si="15"/>
        <v>8.1825415983326544E-5</v>
      </c>
      <c r="S63" s="172">
        <f t="shared" si="2"/>
        <v>-0.32621331641711693</v>
      </c>
      <c r="T63" s="173">
        <f t="shared" si="3"/>
        <v>-0.22374360517604563</v>
      </c>
      <c r="U63" s="174">
        <f t="shared" si="4"/>
        <v>-7.9166282532295074E-2</v>
      </c>
      <c r="V63" s="174">
        <f t="shared" si="5"/>
        <v>0.2412792368254697</v>
      </c>
      <c r="W63" s="174">
        <f t="shared" si="6"/>
        <v>0.28619289458376418</v>
      </c>
      <c r="X63" s="175">
        <f t="shared" si="7"/>
        <v>0.42770530429285691</v>
      </c>
    </row>
    <row r="64" spans="2:24" x14ac:dyDescent="0.3">
      <c r="B64" s="168" t="s">
        <v>66</v>
      </c>
      <c r="C64" s="169">
        <v>1397.693383</v>
      </c>
      <c r="D64" s="147">
        <v>11900.703</v>
      </c>
      <c r="E64" s="147">
        <v>1223.8219469999999</v>
      </c>
      <c r="F64" s="147">
        <v>9414.0450000000001</v>
      </c>
      <c r="G64" s="147">
        <v>1035.4534269999999</v>
      </c>
      <c r="H64" s="147">
        <v>7876.2629999999999</v>
      </c>
      <c r="I64" s="147">
        <v>949.32132799999999</v>
      </c>
      <c r="J64" s="170">
        <v>7270.4920000000002</v>
      </c>
      <c r="K64" s="149">
        <f t="shared" si="8"/>
        <v>1.774249453127329E-2</v>
      </c>
      <c r="L64" s="148">
        <f t="shared" si="9"/>
        <v>1.2894228529293028E-2</v>
      </c>
      <c r="M64" s="148">
        <f t="shared" si="10"/>
        <v>1.606363507732261E-2</v>
      </c>
      <c r="N64" s="148">
        <f t="shared" si="11"/>
        <v>1.0617549514376712E-2</v>
      </c>
      <c r="O64" s="148">
        <f t="shared" si="12"/>
        <v>1.3418225268442538E-2</v>
      </c>
      <c r="P64" s="148">
        <f t="shared" si="13"/>
        <v>8.9437410078291573E-3</v>
      </c>
      <c r="Q64" s="148">
        <f t="shared" si="14"/>
        <v>1.4307670878633594E-2</v>
      </c>
      <c r="R64" s="171">
        <f t="shared" si="15"/>
        <v>8.5470810916534641E-3</v>
      </c>
      <c r="S64" s="172">
        <f t="shared" si="2"/>
        <v>0.14207249381841658</v>
      </c>
      <c r="T64" s="173">
        <f t="shared" si="3"/>
        <v>0.2641434155031126</v>
      </c>
      <c r="U64" s="174">
        <f t="shared" si="4"/>
        <v>0.18191887253273831</v>
      </c>
      <c r="V64" s="174">
        <f t="shared" si="5"/>
        <v>0.29482915324024828</v>
      </c>
      <c r="W64" s="174">
        <f t="shared" si="6"/>
        <v>9.0730184248004164E-2</v>
      </c>
      <c r="X64" s="175">
        <f t="shared" si="7"/>
        <v>8.3319120631726085E-2</v>
      </c>
    </row>
    <row r="65" spans="2:24" x14ac:dyDescent="0.3">
      <c r="B65" s="168" t="s">
        <v>195</v>
      </c>
      <c r="C65" s="169">
        <v>2517.8776710000002</v>
      </c>
      <c r="D65" s="147">
        <v>69780.488000000012</v>
      </c>
      <c r="E65" s="147">
        <v>2661.754015</v>
      </c>
      <c r="F65" s="147">
        <v>68550.771999999997</v>
      </c>
      <c r="G65" s="147">
        <v>2108.7070220000001</v>
      </c>
      <c r="H65" s="147">
        <v>69390.192999999999</v>
      </c>
      <c r="I65" s="147">
        <v>1411.1226650000001</v>
      </c>
      <c r="J65" s="170">
        <v>65015.900999999998</v>
      </c>
      <c r="K65" s="149">
        <f t="shared" si="8"/>
        <v>3.1962253918842963E-2</v>
      </c>
      <c r="L65" s="148">
        <f t="shared" si="9"/>
        <v>7.5606084712608157E-2</v>
      </c>
      <c r="M65" s="148">
        <f t="shared" si="10"/>
        <v>3.4937635550147797E-2</v>
      </c>
      <c r="N65" s="148">
        <f t="shared" si="11"/>
        <v>7.731439736678003E-2</v>
      </c>
      <c r="O65" s="148">
        <f t="shared" si="12"/>
        <v>2.7326295039962832E-2</v>
      </c>
      <c r="P65" s="148">
        <f t="shared" si="13"/>
        <v>7.8794717072713266E-2</v>
      </c>
      <c r="Q65" s="148">
        <f t="shared" si="14"/>
        <v>2.1267697316709112E-2</v>
      </c>
      <c r="R65" s="171">
        <f t="shared" si="15"/>
        <v>7.6431715775756789E-2</v>
      </c>
      <c r="S65" s="172">
        <f t="shared" si="2"/>
        <v>-5.4053208218791671E-2</v>
      </c>
      <c r="T65" s="173">
        <f t="shared" si="3"/>
        <v>1.7938762235967465E-2</v>
      </c>
      <c r="U65" s="174">
        <f t="shared" si="4"/>
        <v>0.26226829390242345</v>
      </c>
      <c r="V65" s="174">
        <f t="shared" si="5"/>
        <v>5.4369330358122747E-2</v>
      </c>
      <c r="W65" s="174">
        <f t="shared" si="6"/>
        <v>0.49434707152124147</v>
      </c>
      <c r="X65" s="175">
        <f t="shared" si="7"/>
        <v>6.7280341158388435E-2</v>
      </c>
    </row>
    <row r="66" spans="2:24" x14ac:dyDescent="0.3">
      <c r="B66" s="168" t="s">
        <v>197</v>
      </c>
      <c r="C66" s="169">
        <v>673.37804900000003</v>
      </c>
      <c r="D66" s="147">
        <v>13594.791000000001</v>
      </c>
      <c r="E66" s="147">
        <v>786.94269899999995</v>
      </c>
      <c r="F66" s="147">
        <v>13731.951000000001</v>
      </c>
      <c r="G66" s="147">
        <v>650.21523300000001</v>
      </c>
      <c r="H66" s="147">
        <v>12666.505000000001</v>
      </c>
      <c r="I66" s="147">
        <v>551.28084000000001</v>
      </c>
      <c r="J66" s="170">
        <v>12652.305</v>
      </c>
      <c r="K66" s="149">
        <f t="shared" si="8"/>
        <v>8.5479451338734552E-3</v>
      </c>
      <c r="L66" s="148">
        <f t="shared" si="9"/>
        <v>1.4729746802518819E-2</v>
      </c>
      <c r="M66" s="148">
        <f t="shared" si="10"/>
        <v>1.0329247955135198E-2</v>
      </c>
      <c r="N66" s="148">
        <f t="shared" si="11"/>
        <v>1.548746258080292E-2</v>
      </c>
      <c r="O66" s="148">
        <f t="shared" si="12"/>
        <v>8.4260037601544893E-3</v>
      </c>
      <c r="P66" s="148">
        <f t="shared" si="13"/>
        <v>1.4383209422333038E-2</v>
      </c>
      <c r="Q66" s="148">
        <f t="shared" si="14"/>
        <v>8.308614362466599E-3</v>
      </c>
      <c r="R66" s="171">
        <f t="shared" si="15"/>
        <v>1.4873859545039399E-2</v>
      </c>
      <c r="S66" s="172">
        <f t="shared" si="2"/>
        <v>-0.14431120606914727</v>
      </c>
      <c r="T66" s="173">
        <f t="shared" si="3"/>
        <v>-9.9883840249648248E-3</v>
      </c>
      <c r="U66" s="174">
        <f t="shared" si="4"/>
        <v>0.21028031805585212</v>
      </c>
      <c r="V66" s="174">
        <f t="shared" si="5"/>
        <v>8.5331961251329247E-2</v>
      </c>
      <c r="W66" s="174">
        <f t="shared" si="6"/>
        <v>0.17946278161961882</v>
      </c>
      <c r="X66" s="175">
        <f t="shared" si="7"/>
        <v>1.1223251415453106E-3</v>
      </c>
    </row>
    <row r="67" spans="2:24" x14ac:dyDescent="0.3">
      <c r="B67" s="168" t="s">
        <v>196</v>
      </c>
      <c r="C67" s="169">
        <v>4837.8553730000003</v>
      </c>
      <c r="D67" s="147">
        <v>78096.385999999999</v>
      </c>
      <c r="E67" s="147">
        <v>4595.4711539999998</v>
      </c>
      <c r="F67" s="147">
        <v>76847.890000000014</v>
      </c>
      <c r="G67" s="147">
        <v>3730.4515849999998</v>
      </c>
      <c r="H67" s="147">
        <v>78065.145999999993</v>
      </c>
      <c r="I67" s="147">
        <v>3066.0535479999999</v>
      </c>
      <c r="J67" s="170">
        <v>75429.001999999993</v>
      </c>
      <c r="K67" s="149">
        <f t="shared" si="8"/>
        <v>6.1412340891466903E-2</v>
      </c>
      <c r="L67" s="148">
        <f t="shared" si="9"/>
        <v>8.4616232200390232E-2</v>
      </c>
      <c r="M67" s="148">
        <f t="shared" si="10"/>
        <v>6.0319208858099202E-2</v>
      </c>
      <c r="N67" s="148">
        <f t="shared" si="11"/>
        <v>8.6672230390907962E-2</v>
      </c>
      <c r="O67" s="148">
        <f t="shared" si="12"/>
        <v>4.8342145011364683E-2</v>
      </c>
      <c r="P67" s="148">
        <f t="shared" si="13"/>
        <v>8.8645395355941042E-2</v>
      </c>
      <c r="Q67" s="148">
        <f t="shared" si="14"/>
        <v>4.6209943637809857E-2</v>
      </c>
      <c r="R67" s="171">
        <f t="shared" si="15"/>
        <v>8.8673200762271837E-2</v>
      </c>
      <c r="S67" s="172">
        <f t="shared" si="2"/>
        <v>5.2744149811281948E-2</v>
      </c>
      <c r="T67" s="173">
        <f t="shared" si="3"/>
        <v>1.624632764803291E-2</v>
      </c>
      <c r="U67" s="174">
        <f t="shared" si="4"/>
        <v>0.23188065822331261</v>
      </c>
      <c r="V67" s="174">
        <f t="shared" si="5"/>
        <v>1.8810907772583541E-2</v>
      </c>
      <c r="W67" s="174">
        <f t="shared" si="6"/>
        <v>0.21669485760722917</v>
      </c>
      <c r="X67" s="175">
        <f t="shared" si="7"/>
        <v>3.4948679289167783E-2</v>
      </c>
    </row>
    <row r="68" spans="2:24" x14ac:dyDescent="0.3">
      <c r="B68" s="168" t="s">
        <v>193</v>
      </c>
      <c r="C68" s="169">
        <v>722.68591500000002</v>
      </c>
      <c r="D68" s="147">
        <v>10775.824999999999</v>
      </c>
      <c r="E68" s="147">
        <v>638.95213799999999</v>
      </c>
      <c r="F68" s="147">
        <v>9464.4539999999997</v>
      </c>
      <c r="G68" s="147">
        <v>635.558403</v>
      </c>
      <c r="H68" s="147">
        <v>10237.806</v>
      </c>
      <c r="I68" s="147">
        <v>391.64479899999998</v>
      </c>
      <c r="J68" s="170">
        <v>7082.0749999999998</v>
      </c>
      <c r="K68" s="149">
        <f t="shared" si="8"/>
        <v>9.1738653489180418E-3</v>
      </c>
      <c r="L68" s="148">
        <f t="shared" si="9"/>
        <v>1.167544052999802E-2</v>
      </c>
      <c r="M68" s="148">
        <f t="shared" si="10"/>
        <v>8.3867543002209919E-3</v>
      </c>
      <c r="N68" s="148">
        <f t="shared" si="11"/>
        <v>1.0674402870555721E-2</v>
      </c>
      <c r="O68" s="148">
        <f t="shared" si="12"/>
        <v>8.2360689533027016E-3</v>
      </c>
      <c r="P68" s="148">
        <f t="shared" si="13"/>
        <v>1.1625346354279866E-2</v>
      </c>
      <c r="Q68" s="148">
        <f t="shared" si="14"/>
        <v>5.90266406130992E-3</v>
      </c>
      <c r="R68" s="171">
        <f t="shared" si="15"/>
        <v>8.3255808990879438E-3</v>
      </c>
      <c r="S68" s="172">
        <f t="shared" si="2"/>
        <v>0.13104859037188166</v>
      </c>
      <c r="T68" s="173">
        <f t="shared" si="3"/>
        <v>0.13855749100793346</v>
      </c>
      <c r="U68" s="174">
        <f t="shared" si="4"/>
        <v>5.3397689086962519E-3</v>
      </c>
      <c r="V68" s="174">
        <f t="shared" si="5"/>
        <v>0.33639561851575994</v>
      </c>
      <c r="W68" s="174">
        <f t="shared" si="6"/>
        <v>0.62279290985809821</v>
      </c>
      <c r="X68" s="175">
        <f t="shared" si="7"/>
        <v>0.44559412319129654</v>
      </c>
    </row>
    <row r="69" spans="2:24" x14ac:dyDescent="0.3">
      <c r="B69" s="168" t="s">
        <v>179</v>
      </c>
      <c r="C69" s="169">
        <v>738.07988799999998</v>
      </c>
      <c r="D69" s="147">
        <v>77.63000000000001</v>
      </c>
      <c r="E69" s="147">
        <v>943.56295399999999</v>
      </c>
      <c r="F69" s="147">
        <v>111.65899999999999</v>
      </c>
      <c r="G69" s="147">
        <v>1203.9269079999999</v>
      </c>
      <c r="H69" s="147">
        <v>105.485</v>
      </c>
      <c r="I69" s="147">
        <v>1375.77829</v>
      </c>
      <c r="J69" s="170">
        <v>132.03699999999998</v>
      </c>
      <c r="K69" s="149">
        <f t="shared" si="8"/>
        <v>9.3692783666006682E-3</v>
      </c>
      <c r="L69" s="148">
        <f t="shared" si="9"/>
        <v>8.4110910147830589E-5</v>
      </c>
      <c r="M69" s="148">
        <f t="shared" si="10"/>
        <v>1.2385013197950552E-2</v>
      </c>
      <c r="N69" s="148">
        <f t="shared" si="11"/>
        <v>1.2593364077033721E-4</v>
      </c>
      <c r="O69" s="148">
        <f t="shared" si="12"/>
        <v>1.5601438014539976E-2</v>
      </c>
      <c r="P69" s="148">
        <f t="shared" si="13"/>
        <v>1.1978149030966319E-4</v>
      </c>
      <c r="Q69" s="148">
        <f t="shared" si="14"/>
        <v>2.0735005518899837E-2</v>
      </c>
      <c r="R69" s="171">
        <f t="shared" si="15"/>
        <v>1.5522071217445097E-4</v>
      </c>
      <c r="S69" s="172">
        <f t="shared" si="2"/>
        <v>-0.21777356256824809</v>
      </c>
      <c r="T69" s="173">
        <f t="shared" si="3"/>
        <v>-0.30475823713269856</v>
      </c>
      <c r="U69" s="174">
        <f t="shared" si="4"/>
        <v>-0.21626226000092019</v>
      </c>
      <c r="V69" s="174">
        <f t="shared" si="5"/>
        <v>-0.1543355271628406</v>
      </c>
      <c r="W69" s="174">
        <f t="shared" si="6"/>
        <v>-0.12491211937935154</v>
      </c>
      <c r="X69" s="175">
        <f t="shared" si="7"/>
        <v>-0.20109514757227132</v>
      </c>
    </row>
    <row r="70" spans="2:24" x14ac:dyDescent="0.3">
      <c r="B70" s="168" t="s">
        <v>120</v>
      </c>
      <c r="C70" s="169">
        <v>10.852916</v>
      </c>
      <c r="D70" s="147">
        <v>34.22</v>
      </c>
      <c r="E70" s="147">
        <v>8.9307949999999998</v>
      </c>
      <c r="F70" s="147">
        <v>29.861999999999998</v>
      </c>
      <c r="G70" s="147">
        <v>8.3181209999999997</v>
      </c>
      <c r="H70" s="147">
        <v>20.937999999999999</v>
      </c>
      <c r="I70" s="147">
        <v>8.5300960000000003</v>
      </c>
      <c r="J70" s="170">
        <v>18.075999999999997</v>
      </c>
      <c r="K70" s="149">
        <f t="shared" si="8"/>
        <v>1.3776827244117276E-4</v>
      </c>
      <c r="L70" s="148">
        <f t="shared" si="9"/>
        <v>3.7076843298451146E-5</v>
      </c>
      <c r="M70" s="148">
        <f t="shared" si="10"/>
        <v>1.1722377767619605E-4</v>
      </c>
      <c r="N70" s="148">
        <f t="shared" si="11"/>
        <v>3.3679599321898011E-5</v>
      </c>
      <c r="O70" s="148">
        <f t="shared" si="12"/>
        <v>1.0779279731734618E-4</v>
      </c>
      <c r="P70" s="148">
        <f t="shared" si="13"/>
        <v>2.3775748628750322E-5</v>
      </c>
      <c r="Q70" s="148">
        <f t="shared" si="14"/>
        <v>1.2856111258794864E-4</v>
      </c>
      <c r="R70" s="171">
        <f t="shared" si="15"/>
        <v>2.1249873847977275E-5</v>
      </c>
      <c r="S70" s="172">
        <f t="shared" si="2"/>
        <v>0.2152239526268378</v>
      </c>
      <c r="T70" s="173">
        <f t="shared" si="3"/>
        <v>0.14593798138101932</v>
      </c>
      <c r="U70" s="174">
        <f t="shared" si="4"/>
        <v>7.3655336343388056E-2</v>
      </c>
      <c r="V70" s="174">
        <f t="shared" si="5"/>
        <v>0.6520247842443021</v>
      </c>
      <c r="W70" s="174">
        <f t="shared" si="6"/>
        <v>-2.4850247875287779E-2</v>
      </c>
      <c r="X70" s="175">
        <f t="shared" si="7"/>
        <v>0.15833148926753715</v>
      </c>
    </row>
    <row r="71" spans="2:24" x14ac:dyDescent="0.3">
      <c r="B71" s="168" t="s">
        <v>67</v>
      </c>
      <c r="C71" s="169">
        <v>472.835644</v>
      </c>
      <c r="D71" s="147">
        <v>4427.3300000000008</v>
      </c>
      <c r="E71" s="147">
        <v>525.28966400000002</v>
      </c>
      <c r="F71" s="147">
        <v>4805.5209999999997</v>
      </c>
      <c r="G71" s="147">
        <v>405.79896600000001</v>
      </c>
      <c r="H71" s="147">
        <v>3169.3440000000001</v>
      </c>
      <c r="I71" s="147">
        <v>358.17441600000001</v>
      </c>
      <c r="J71" s="170">
        <v>2858.73</v>
      </c>
      <c r="K71" s="149">
        <f t="shared" si="8"/>
        <v>6.0022347747360587E-3</v>
      </c>
      <c r="L71" s="148">
        <f t="shared" si="9"/>
        <v>4.796943911178601E-3</v>
      </c>
      <c r="M71" s="148">
        <f t="shared" si="10"/>
        <v>6.8948440523312563E-3</v>
      </c>
      <c r="N71" s="148">
        <f t="shared" si="11"/>
        <v>5.4198654414629515E-3</v>
      </c>
      <c r="O71" s="148">
        <f t="shared" si="12"/>
        <v>5.2586642696862253E-3</v>
      </c>
      <c r="P71" s="148">
        <f t="shared" si="13"/>
        <v>3.5988884450299965E-3</v>
      </c>
      <c r="Q71" s="148">
        <f t="shared" si="14"/>
        <v>5.3982160835585845E-3</v>
      </c>
      <c r="R71" s="171">
        <f t="shared" si="15"/>
        <v>3.3606800102582478E-3</v>
      </c>
      <c r="S71" s="172">
        <f t="shared" si="2"/>
        <v>-9.9857323672753684E-2</v>
      </c>
      <c r="T71" s="173">
        <f t="shared" si="3"/>
        <v>-7.8699271109209379E-2</v>
      </c>
      <c r="U71" s="174">
        <f t="shared" si="4"/>
        <v>0.29445786710062727</v>
      </c>
      <c r="V71" s="174">
        <f t="shared" si="5"/>
        <v>0.68099855530252928</v>
      </c>
      <c r="W71" s="174">
        <f t="shared" si="6"/>
        <v>0.13296468947128814</v>
      </c>
      <c r="X71" s="175">
        <f t="shared" si="7"/>
        <v>0.10865454240169581</v>
      </c>
    </row>
    <row r="72" spans="2:24" x14ac:dyDescent="0.3">
      <c r="B72" s="168" t="s">
        <v>83</v>
      </c>
      <c r="C72" s="169">
        <v>24.984135999999999</v>
      </c>
      <c r="D72" s="147">
        <v>119.78400000000001</v>
      </c>
      <c r="E72" s="147">
        <v>27.754622999999999</v>
      </c>
      <c r="F72" s="147">
        <v>154.83500000000001</v>
      </c>
      <c r="G72" s="147">
        <v>52.814276999999997</v>
      </c>
      <c r="H72" s="147">
        <v>310.255</v>
      </c>
      <c r="I72" s="147">
        <v>89.211179000000001</v>
      </c>
      <c r="J72" s="170">
        <v>623.27200000000005</v>
      </c>
      <c r="K72" s="149">
        <f t="shared" si="8"/>
        <v>3.1715174568340082E-4</v>
      </c>
      <c r="L72" s="148">
        <f t="shared" si="9"/>
        <v>1.2978412032909619E-4</v>
      </c>
      <c r="M72" s="148">
        <f t="shared" si="10"/>
        <v>3.6430147103798009E-4</v>
      </c>
      <c r="N72" s="148">
        <f t="shared" si="11"/>
        <v>1.746293202399732E-4</v>
      </c>
      <c r="O72" s="148">
        <f t="shared" si="12"/>
        <v>6.8440921406687618E-4</v>
      </c>
      <c r="P72" s="148">
        <f t="shared" si="13"/>
        <v>3.5230417856590561E-4</v>
      </c>
      <c r="Q72" s="148">
        <f t="shared" si="14"/>
        <v>1.3445438864372263E-3</v>
      </c>
      <c r="R72" s="171">
        <f t="shared" si="15"/>
        <v>7.3270919301706664E-4</v>
      </c>
      <c r="S72" s="172">
        <f t="shared" ref="S72:S135" si="16">+C72/E72-1</f>
        <v>-9.9820739773694656E-2</v>
      </c>
      <c r="T72" s="173">
        <f t="shared" ref="T72:T135" si="17">+D72/F72-1</f>
        <v>-0.22637646526948041</v>
      </c>
      <c r="U72" s="174">
        <f t="shared" ref="U72:U135" si="18">+E72/G72-1</f>
        <v>-0.4744863590577979</v>
      </c>
      <c r="V72" s="174">
        <f t="shared" ref="V72:V135" si="19">+F72/J72-1</f>
        <v>-0.75157716053344292</v>
      </c>
      <c r="W72" s="174">
        <f t="shared" ref="W72:W135" si="20">+G72/I72-1</f>
        <v>-0.40798588706018568</v>
      </c>
      <c r="X72" s="175">
        <f t="shared" ref="X72:X135" si="21">+H72/J72-1</f>
        <v>-0.5022157260393536</v>
      </c>
    </row>
    <row r="73" spans="2:24" x14ac:dyDescent="0.3">
      <c r="B73" s="168" t="s">
        <v>82</v>
      </c>
      <c r="C73" s="169">
        <v>1321.338246</v>
      </c>
      <c r="D73" s="147">
        <v>3288.0450000000001</v>
      </c>
      <c r="E73" s="147">
        <v>1304.012242</v>
      </c>
      <c r="F73" s="147">
        <v>3460.4349999999999</v>
      </c>
      <c r="G73" s="147">
        <v>1278.7958599999999</v>
      </c>
      <c r="H73" s="147">
        <v>3289.712</v>
      </c>
      <c r="I73" s="147">
        <v>1238.9975489999999</v>
      </c>
      <c r="J73" s="170">
        <v>3394.1959999999999</v>
      </c>
      <c r="K73" s="149">
        <f t="shared" ref="K73:K136" si="22">+C73/C$7</f>
        <v>1.6773232876940106E-2</v>
      </c>
      <c r="L73" s="148">
        <f t="shared" ref="L73:L136" si="23">+D73/D$7</f>
        <v>3.5625461491307947E-3</v>
      </c>
      <c r="M73" s="148">
        <f t="shared" ref="M73:M136" si="24">+E73/E$7</f>
        <v>1.711619639049446E-2</v>
      </c>
      <c r="N73" s="148">
        <f t="shared" ref="N73:N136" si="25">+F73/F$7</f>
        <v>3.9028217895476576E-3</v>
      </c>
      <c r="O73" s="148">
        <f t="shared" ref="O73:O136" si="26">+G73/G$7</f>
        <v>1.6571649167791788E-2</v>
      </c>
      <c r="P73" s="148">
        <f t="shared" ref="P73:P136" si="27">+H73/H$7</f>
        <v>3.73557004360414E-3</v>
      </c>
      <c r="Q73" s="148">
        <f t="shared" ref="Q73:Q136" si="28">+I73/I$7</f>
        <v>1.8673518257377335E-2</v>
      </c>
      <c r="R73" s="171">
        <f t="shared" ref="R73:R136" si="29">+J73/J$7</f>
        <v>3.9901657897382769E-3</v>
      </c>
      <c r="S73" s="172">
        <f t="shared" si="16"/>
        <v>1.3286688147518211E-2</v>
      </c>
      <c r="T73" s="173">
        <f t="shared" si="17"/>
        <v>-4.9817436247176938E-2</v>
      </c>
      <c r="U73" s="174">
        <f t="shared" si="18"/>
        <v>1.9718848636247621E-2</v>
      </c>
      <c r="V73" s="174">
        <f t="shared" si="19"/>
        <v>1.9515372712713086E-2</v>
      </c>
      <c r="W73" s="174">
        <f t="shared" si="20"/>
        <v>3.2121379926959071E-2</v>
      </c>
      <c r="X73" s="175">
        <f t="shared" si="21"/>
        <v>-3.078313686068801E-2</v>
      </c>
    </row>
    <row r="74" spans="2:24" x14ac:dyDescent="0.3">
      <c r="B74" s="168" t="s">
        <v>65</v>
      </c>
      <c r="C74" s="169">
        <v>693.93991600000004</v>
      </c>
      <c r="D74" s="147">
        <v>10698.802</v>
      </c>
      <c r="E74" s="147">
        <v>612.12417200000004</v>
      </c>
      <c r="F74" s="147">
        <v>9146.7189999999991</v>
      </c>
      <c r="G74" s="147">
        <v>906.84616300000005</v>
      </c>
      <c r="H74" s="147">
        <v>13044.508</v>
      </c>
      <c r="I74" s="147">
        <v>740.31194800000003</v>
      </c>
      <c r="J74" s="170">
        <v>11654.052</v>
      </c>
      <c r="K74" s="149">
        <f t="shared" si="22"/>
        <v>8.8089600440372454E-3</v>
      </c>
      <c r="L74" s="148">
        <f t="shared" si="23"/>
        <v>1.1591987295007471E-2</v>
      </c>
      <c r="M74" s="148">
        <f t="shared" si="24"/>
        <v>8.0346159383071266E-3</v>
      </c>
      <c r="N74" s="148">
        <f t="shared" si="25"/>
        <v>1.031604818933734E-2</v>
      </c>
      <c r="O74" s="148">
        <f t="shared" si="26"/>
        <v>1.1751630524041679E-2</v>
      </c>
      <c r="P74" s="148">
        <f t="shared" si="27"/>
        <v>1.4812443556868976E-2</v>
      </c>
      <c r="Q74" s="148">
        <f t="shared" si="28"/>
        <v>1.1157591625818933E-2</v>
      </c>
      <c r="R74" s="171">
        <f t="shared" si="29"/>
        <v>1.3700328325833552E-2</v>
      </c>
      <c r="S74" s="172">
        <f t="shared" si="16"/>
        <v>0.13365873746282975</v>
      </c>
      <c r="T74" s="173">
        <f t="shared" si="17"/>
        <v>0.16968740375647284</v>
      </c>
      <c r="U74" s="174">
        <f t="shared" si="18"/>
        <v>-0.32499667862629533</v>
      </c>
      <c r="V74" s="174">
        <f t="shared" si="19"/>
        <v>-0.21514688625037892</v>
      </c>
      <c r="W74" s="174">
        <f t="shared" si="20"/>
        <v>0.22495140791649093</v>
      </c>
      <c r="X74" s="175">
        <f t="shared" si="21"/>
        <v>0.11931094867261627</v>
      </c>
    </row>
    <row r="75" spans="2:24" x14ac:dyDescent="0.3">
      <c r="B75" s="168" t="s">
        <v>135</v>
      </c>
      <c r="C75" s="169">
        <v>78.180738000000005</v>
      </c>
      <c r="D75" s="147">
        <v>235.155</v>
      </c>
      <c r="E75" s="147">
        <v>73.675883999999996</v>
      </c>
      <c r="F75" s="147">
        <v>249.54900000000001</v>
      </c>
      <c r="G75" s="147">
        <v>60.835014999999999</v>
      </c>
      <c r="H75" s="147">
        <v>201.22399999999999</v>
      </c>
      <c r="I75" s="147">
        <v>65.882748000000007</v>
      </c>
      <c r="J75" s="170">
        <v>227.04499999999999</v>
      </c>
      <c r="K75" s="149">
        <f t="shared" si="22"/>
        <v>9.9243606164794301E-4</v>
      </c>
      <c r="L75" s="148">
        <f t="shared" si="23"/>
        <v>2.5478682308145175E-4</v>
      </c>
      <c r="M75" s="148">
        <f t="shared" si="24"/>
        <v>9.6705449471331606E-4</v>
      </c>
      <c r="N75" s="148">
        <f t="shared" si="25"/>
        <v>2.8145168880786041E-4</v>
      </c>
      <c r="O75" s="148">
        <f t="shared" si="26"/>
        <v>7.8834828703414084E-4</v>
      </c>
      <c r="P75" s="148">
        <f t="shared" si="27"/>
        <v>2.2849609523696888E-4</v>
      </c>
      <c r="Q75" s="148">
        <f t="shared" si="28"/>
        <v>9.9295006565359263E-4</v>
      </c>
      <c r="R75" s="171">
        <f t="shared" si="29"/>
        <v>2.6691068863764114E-4</v>
      </c>
      <c r="S75" s="172">
        <f t="shared" si="16"/>
        <v>6.1144213756566757E-2</v>
      </c>
      <c r="T75" s="173">
        <f t="shared" si="17"/>
        <v>-5.7680054818893267E-2</v>
      </c>
      <c r="U75" s="174">
        <f t="shared" si="18"/>
        <v>0.2110769431058741</v>
      </c>
      <c r="V75" s="174">
        <f t="shared" si="19"/>
        <v>9.9116915148979468E-2</v>
      </c>
      <c r="W75" s="174">
        <f t="shared" si="20"/>
        <v>-7.6616916464990359E-2</v>
      </c>
      <c r="X75" s="175">
        <f t="shared" si="21"/>
        <v>-0.11372635380651408</v>
      </c>
    </row>
    <row r="76" spans="2:24" x14ac:dyDescent="0.3">
      <c r="B76" s="168" t="s">
        <v>129</v>
      </c>
      <c r="C76" s="169">
        <v>131.02320399999999</v>
      </c>
      <c r="D76" s="147">
        <v>180.876</v>
      </c>
      <c r="E76" s="147">
        <v>113.123304</v>
      </c>
      <c r="F76" s="147">
        <v>197.72899999999998</v>
      </c>
      <c r="G76" s="147">
        <v>121.943595</v>
      </c>
      <c r="H76" s="147">
        <v>199.05800000000002</v>
      </c>
      <c r="I76" s="147">
        <v>152.65960999999999</v>
      </c>
      <c r="J76" s="170">
        <v>255.97300000000001</v>
      </c>
      <c r="K76" s="149">
        <f t="shared" si="22"/>
        <v>1.6632249309574821E-3</v>
      </c>
      <c r="L76" s="148">
        <f t="shared" si="23"/>
        <v>1.9597636202368934E-4</v>
      </c>
      <c r="M76" s="148">
        <f t="shared" si="24"/>
        <v>1.4848332134029211E-3</v>
      </c>
      <c r="N76" s="148">
        <f t="shared" si="25"/>
        <v>2.2300694844014374E-4</v>
      </c>
      <c r="O76" s="148">
        <f t="shared" si="26"/>
        <v>1.580241645917816E-3</v>
      </c>
      <c r="P76" s="148">
        <f t="shared" si="27"/>
        <v>2.2603653503399477E-4</v>
      </c>
      <c r="Q76" s="148">
        <f t="shared" si="28"/>
        <v>2.30080520885607E-3</v>
      </c>
      <c r="R76" s="171">
        <f t="shared" si="29"/>
        <v>3.0091801053818811E-4</v>
      </c>
      <c r="S76" s="172">
        <f t="shared" si="16"/>
        <v>0.1582335325000761</v>
      </c>
      <c r="T76" s="173">
        <f t="shared" si="17"/>
        <v>-8.5232818655836984E-2</v>
      </c>
      <c r="U76" s="174">
        <f t="shared" si="18"/>
        <v>-7.2330908400724092E-2</v>
      </c>
      <c r="V76" s="174">
        <f t="shared" si="19"/>
        <v>-0.22753962331964706</v>
      </c>
      <c r="W76" s="174">
        <f t="shared" si="20"/>
        <v>-0.201205905085176</v>
      </c>
      <c r="X76" s="175">
        <f t="shared" si="21"/>
        <v>-0.22234766948076545</v>
      </c>
    </row>
    <row r="77" spans="2:24" x14ac:dyDescent="0.3">
      <c r="B77" s="168" t="s">
        <v>158</v>
      </c>
      <c r="C77" s="169">
        <v>164.851844</v>
      </c>
      <c r="D77" s="147">
        <v>929.34300000000007</v>
      </c>
      <c r="E77" s="147">
        <v>149.17871299999999</v>
      </c>
      <c r="F77" s="147">
        <v>675.577</v>
      </c>
      <c r="G77" s="147">
        <v>129.76573300000001</v>
      </c>
      <c r="H77" s="147">
        <v>603.29899999999998</v>
      </c>
      <c r="I77" s="147">
        <v>86.699323000000007</v>
      </c>
      <c r="J77" s="170">
        <v>547.72299999999996</v>
      </c>
      <c r="K77" s="149">
        <f t="shared" si="22"/>
        <v>2.0926499160798541E-3</v>
      </c>
      <c r="L77" s="148">
        <f t="shared" si="23"/>
        <v>1.0069288363972087E-3</v>
      </c>
      <c r="M77" s="148">
        <f t="shared" si="24"/>
        <v>1.9580890936062305E-3</v>
      </c>
      <c r="N77" s="148">
        <f t="shared" si="25"/>
        <v>7.619436967078526E-4</v>
      </c>
      <c r="O77" s="148">
        <f t="shared" si="26"/>
        <v>1.6816071028548229E-3</v>
      </c>
      <c r="P77" s="148">
        <f t="shared" si="27"/>
        <v>6.8506473263809536E-4</v>
      </c>
      <c r="Q77" s="148">
        <f t="shared" si="28"/>
        <v>1.3066865162481083E-3</v>
      </c>
      <c r="R77" s="171">
        <f t="shared" si="29"/>
        <v>6.4389492441002758E-4</v>
      </c>
      <c r="S77" s="172">
        <f t="shared" si="16"/>
        <v>0.10506278466150865</v>
      </c>
      <c r="T77" s="173">
        <f t="shared" si="17"/>
        <v>0.37562853679151309</v>
      </c>
      <c r="U77" s="174">
        <f t="shared" si="18"/>
        <v>0.14960020300582721</v>
      </c>
      <c r="V77" s="174">
        <f t="shared" si="19"/>
        <v>0.2334282109752559</v>
      </c>
      <c r="W77" s="174">
        <f t="shared" si="20"/>
        <v>0.49673294450061634</v>
      </c>
      <c r="X77" s="175">
        <f t="shared" si="21"/>
        <v>0.10146734754611364</v>
      </c>
    </row>
    <row r="78" spans="2:24" x14ac:dyDescent="0.3">
      <c r="B78" s="168" t="s">
        <v>161</v>
      </c>
      <c r="C78" s="169">
        <v>1053.402763</v>
      </c>
      <c r="D78" s="147">
        <v>14075.518</v>
      </c>
      <c r="E78" s="147">
        <v>921.48057600000004</v>
      </c>
      <c r="F78" s="147">
        <v>13067.632</v>
      </c>
      <c r="G78" s="147">
        <v>763.25086699999997</v>
      </c>
      <c r="H78" s="147">
        <v>11047.224999999999</v>
      </c>
      <c r="I78" s="147">
        <v>1099.9218719999999</v>
      </c>
      <c r="J78" s="170">
        <v>13305.938</v>
      </c>
      <c r="K78" s="149">
        <f t="shared" si="22"/>
        <v>1.3372026360774204E-2</v>
      </c>
      <c r="L78" s="148">
        <f t="shared" si="23"/>
        <v>1.5250607107847119E-2</v>
      </c>
      <c r="M78" s="148">
        <f t="shared" si="24"/>
        <v>1.209516444772913E-2</v>
      </c>
      <c r="N78" s="148">
        <f t="shared" si="25"/>
        <v>1.4738216122363297E-2</v>
      </c>
      <c r="O78" s="148">
        <f t="shared" si="26"/>
        <v>9.8908089950626773E-3</v>
      </c>
      <c r="P78" s="148">
        <f t="shared" si="27"/>
        <v>1.2544466742059711E-2</v>
      </c>
      <c r="Q78" s="148">
        <f t="shared" si="28"/>
        <v>1.6577442929615237E-2</v>
      </c>
      <c r="R78" s="171">
        <f t="shared" si="29"/>
        <v>1.5642260673213493E-2</v>
      </c>
      <c r="S78" s="172">
        <f t="shared" si="16"/>
        <v>0.14316328573376236</v>
      </c>
      <c r="T78" s="173">
        <f t="shared" si="17"/>
        <v>7.7128434593199513E-2</v>
      </c>
      <c r="U78" s="174">
        <f t="shared" si="18"/>
        <v>0.20731022504033403</v>
      </c>
      <c r="V78" s="174">
        <f t="shared" si="19"/>
        <v>-1.7909748264271275E-2</v>
      </c>
      <c r="W78" s="174">
        <f t="shared" si="20"/>
        <v>-0.30608628991787146</v>
      </c>
      <c r="X78" s="175">
        <f t="shared" si="21"/>
        <v>-0.16975225647376391</v>
      </c>
    </row>
    <row r="79" spans="2:24" x14ac:dyDescent="0.3">
      <c r="B79" s="168" t="s">
        <v>85</v>
      </c>
      <c r="C79" s="169">
        <v>128.837219</v>
      </c>
      <c r="D79" s="147">
        <v>182.381</v>
      </c>
      <c r="E79" s="147">
        <v>150.58156500000001</v>
      </c>
      <c r="F79" s="147">
        <v>189.869</v>
      </c>
      <c r="G79" s="147">
        <v>124.217409</v>
      </c>
      <c r="H79" s="147">
        <v>179.309</v>
      </c>
      <c r="I79" s="147">
        <v>90.381849000000003</v>
      </c>
      <c r="J79" s="170">
        <v>152.09399999999999</v>
      </c>
      <c r="K79" s="149">
        <f t="shared" si="22"/>
        <v>1.6354757640946486E-3</v>
      </c>
      <c r="L79" s="148">
        <f t="shared" si="23"/>
        <v>1.9760700635928751E-4</v>
      </c>
      <c r="M79" s="148">
        <f t="shared" si="24"/>
        <v>1.9765026403241442E-3</v>
      </c>
      <c r="N79" s="148">
        <f t="shared" si="25"/>
        <v>2.1414211518483203E-4</v>
      </c>
      <c r="O79" s="148">
        <f t="shared" si="26"/>
        <v>1.609707527892765E-3</v>
      </c>
      <c r="P79" s="148">
        <f t="shared" si="27"/>
        <v>2.0361093279551971E-4</v>
      </c>
      <c r="Q79" s="148">
        <f t="shared" si="28"/>
        <v>1.3621876078763911E-3</v>
      </c>
      <c r="R79" s="171">
        <f t="shared" si="29"/>
        <v>1.7879941984035497E-4</v>
      </c>
      <c r="S79" s="172">
        <f t="shared" si="16"/>
        <v>-0.14440244395122337</v>
      </c>
      <c r="T79" s="173">
        <f t="shared" si="17"/>
        <v>-3.9437717584229093E-2</v>
      </c>
      <c r="U79" s="174">
        <f t="shared" si="18"/>
        <v>0.2122420376680052</v>
      </c>
      <c r="V79" s="174">
        <f t="shared" si="19"/>
        <v>0.24836614199113716</v>
      </c>
      <c r="W79" s="174">
        <f t="shared" si="20"/>
        <v>0.37436233463203439</v>
      </c>
      <c r="X79" s="175">
        <f t="shared" si="21"/>
        <v>0.17893539521611634</v>
      </c>
    </row>
    <row r="80" spans="2:24" x14ac:dyDescent="0.3">
      <c r="B80" s="168" t="s">
        <v>173</v>
      </c>
      <c r="C80" s="169">
        <v>55.777388999999999</v>
      </c>
      <c r="D80" s="147">
        <v>74.819999999999993</v>
      </c>
      <c r="E80" s="147">
        <v>37.334592999999998</v>
      </c>
      <c r="F80" s="147">
        <v>46.271999999999998</v>
      </c>
      <c r="G80" s="147">
        <v>48.949697</v>
      </c>
      <c r="H80" s="147">
        <v>87.751999999999995</v>
      </c>
      <c r="I80" s="147">
        <v>17.862774999999999</v>
      </c>
      <c r="J80" s="170">
        <v>24.736000000000001</v>
      </c>
      <c r="K80" s="149">
        <f t="shared" si="22"/>
        <v>7.0804514877008829E-4</v>
      </c>
      <c r="L80" s="148">
        <f t="shared" si="23"/>
        <v>8.1066318398308423E-5</v>
      </c>
      <c r="M80" s="148">
        <f t="shared" si="24"/>
        <v>4.9004618619767496E-4</v>
      </c>
      <c r="N80" s="148">
        <f t="shared" si="25"/>
        <v>5.218747638546865E-5</v>
      </c>
      <c r="O80" s="148">
        <f t="shared" si="26"/>
        <v>6.3432892686539528E-4</v>
      </c>
      <c r="P80" s="148">
        <f t="shared" si="27"/>
        <v>9.9645118620216743E-5</v>
      </c>
      <c r="Q80" s="148">
        <f t="shared" si="28"/>
        <v>2.6921833328818269E-4</v>
      </c>
      <c r="R80" s="171">
        <f t="shared" si="29"/>
        <v>2.907926972248097E-5</v>
      </c>
      <c r="S80" s="172">
        <f t="shared" si="16"/>
        <v>0.49398679664192402</v>
      </c>
      <c r="T80" s="173">
        <f t="shared" si="17"/>
        <v>0.61696058091286288</v>
      </c>
      <c r="U80" s="174">
        <f t="shared" si="18"/>
        <v>-0.23728653519550902</v>
      </c>
      <c r="V80" s="174">
        <f t="shared" si="19"/>
        <v>0.87063389391979285</v>
      </c>
      <c r="W80" s="174">
        <f t="shared" si="20"/>
        <v>1.7403187354708325</v>
      </c>
      <c r="X80" s="175">
        <f t="shared" si="21"/>
        <v>2.5475420439844756</v>
      </c>
    </row>
    <row r="81" spans="2:24" x14ac:dyDescent="0.3">
      <c r="B81" s="168" t="s">
        <v>112</v>
      </c>
      <c r="C81" s="169">
        <v>6.0359769999999999</v>
      </c>
      <c r="D81" s="147">
        <v>10.113000000000001</v>
      </c>
      <c r="E81" s="147">
        <v>6.0632409999999997</v>
      </c>
      <c r="F81" s="147">
        <v>10.821999999999999</v>
      </c>
      <c r="G81" s="147">
        <v>4.1364080000000003</v>
      </c>
      <c r="H81" s="147">
        <v>6.2240000000000002</v>
      </c>
      <c r="I81" s="147">
        <v>3.5175939999999999</v>
      </c>
      <c r="J81" s="170">
        <v>5.8490000000000002</v>
      </c>
      <c r="K81" s="149">
        <f t="shared" si="22"/>
        <v>7.6621446603350883E-5</v>
      </c>
      <c r="L81" s="148">
        <f t="shared" si="23"/>
        <v>1.0957279844454601E-5</v>
      </c>
      <c r="M81" s="148">
        <f t="shared" si="24"/>
        <v>7.9584853865887259E-5</v>
      </c>
      <c r="N81" s="148">
        <f t="shared" si="25"/>
        <v>1.2205499426079307E-5</v>
      </c>
      <c r="O81" s="148">
        <f t="shared" si="26"/>
        <v>5.3602849629844208E-5</v>
      </c>
      <c r="P81" s="148">
        <f t="shared" si="27"/>
        <v>7.0675451077152549E-6</v>
      </c>
      <c r="Q81" s="148">
        <f t="shared" si="28"/>
        <v>5.3015323423404913E-5</v>
      </c>
      <c r="R81" s="171">
        <f t="shared" si="29"/>
        <v>6.8759964669627745E-6</v>
      </c>
      <c r="S81" s="172">
        <f t="shared" si="16"/>
        <v>-4.4966050335125685E-3</v>
      </c>
      <c r="T81" s="173">
        <f t="shared" si="17"/>
        <v>-6.5514692293476062E-2</v>
      </c>
      <c r="U81" s="174">
        <f t="shared" si="18"/>
        <v>0.46582276216466045</v>
      </c>
      <c r="V81" s="174">
        <f t="shared" si="19"/>
        <v>0.85023080868524503</v>
      </c>
      <c r="W81" s="174">
        <f t="shared" si="20"/>
        <v>0.17591967691552823</v>
      </c>
      <c r="X81" s="175">
        <f t="shared" si="21"/>
        <v>6.4113523679261375E-2</v>
      </c>
    </row>
    <row r="82" spans="2:24" x14ac:dyDescent="0.3">
      <c r="B82" s="168" t="s">
        <v>111</v>
      </c>
      <c r="C82" s="169">
        <v>164.97922399999999</v>
      </c>
      <c r="D82" s="147">
        <v>490.01800000000003</v>
      </c>
      <c r="E82" s="147">
        <v>130.061398</v>
      </c>
      <c r="F82" s="147">
        <v>393.90100000000001</v>
      </c>
      <c r="G82" s="147">
        <v>152.46573799999999</v>
      </c>
      <c r="H82" s="147">
        <v>533.4</v>
      </c>
      <c r="I82" s="147">
        <v>89.827083000000002</v>
      </c>
      <c r="J82" s="170">
        <v>289.83300000000003</v>
      </c>
      <c r="K82" s="149">
        <f t="shared" si="22"/>
        <v>2.0942668937237938E-3</v>
      </c>
      <c r="L82" s="148">
        <f t="shared" si="23"/>
        <v>5.3092696082467658E-4</v>
      </c>
      <c r="M82" s="148">
        <f t="shared" si="24"/>
        <v>1.7071591502668293E-3</v>
      </c>
      <c r="N82" s="148">
        <f t="shared" si="25"/>
        <v>4.4425784784994139E-4</v>
      </c>
      <c r="O82" s="148">
        <f t="shared" si="26"/>
        <v>1.9757717390830941E-3</v>
      </c>
      <c r="P82" s="148">
        <f t="shared" si="27"/>
        <v>6.0569224943048149E-4</v>
      </c>
      <c r="Q82" s="148">
        <f t="shared" si="28"/>
        <v>1.3538264670186603E-3</v>
      </c>
      <c r="R82" s="171">
        <f t="shared" si="29"/>
        <v>3.4072331749174592E-4</v>
      </c>
      <c r="S82" s="172">
        <f t="shared" si="16"/>
        <v>0.26847186434210091</v>
      </c>
      <c r="T82" s="173">
        <f t="shared" si="17"/>
        <v>0.24401308958342338</v>
      </c>
      <c r="U82" s="174">
        <f t="shared" si="18"/>
        <v>-0.14694671926882352</v>
      </c>
      <c r="V82" s="174">
        <f t="shared" si="19"/>
        <v>0.35906194256692636</v>
      </c>
      <c r="W82" s="174">
        <f t="shared" si="20"/>
        <v>0.69732482574325583</v>
      </c>
      <c r="X82" s="175">
        <f t="shared" si="21"/>
        <v>0.84037014418647948</v>
      </c>
    </row>
    <row r="83" spans="2:24" x14ac:dyDescent="0.3">
      <c r="B83" s="168" t="s">
        <v>177</v>
      </c>
      <c r="C83" s="169">
        <v>391.759681</v>
      </c>
      <c r="D83" s="147">
        <v>673.6339999999999</v>
      </c>
      <c r="E83" s="147">
        <v>522.12586299999998</v>
      </c>
      <c r="F83" s="147">
        <v>711.35699999999997</v>
      </c>
      <c r="G83" s="147">
        <v>625.23477500000001</v>
      </c>
      <c r="H83" s="147">
        <v>997.54100000000005</v>
      </c>
      <c r="I83" s="147">
        <v>413.14438699999999</v>
      </c>
      <c r="J83" s="170">
        <v>755.12299999999993</v>
      </c>
      <c r="K83" s="149">
        <f t="shared" si="22"/>
        <v>4.9730463650022655E-3</v>
      </c>
      <c r="L83" s="148">
        <f t="shared" si="23"/>
        <v>7.2987207067530199E-4</v>
      </c>
      <c r="M83" s="148">
        <f t="shared" si="24"/>
        <v>6.8533166513511951E-3</v>
      </c>
      <c r="N83" s="148">
        <f t="shared" si="25"/>
        <v>8.0229786132299924E-4</v>
      </c>
      <c r="O83" s="148">
        <f t="shared" si="26"/>
        <v>8.1022872085332199E-3</v>
      </c>
      <c r="P83" s="148">
        <f t="shared" si="27"/>
        <v>1.1327387555101838E-3</v>
      </c>
      <c r="Q83" s="148">
        <f t="shared" si="28"/>
        <v>6.2266945239755822E-3</v>
      </c>
      <c r="R83" s="171">
        <f t="shared" si="29"/>
        <v>8.8771124638781511E-4</v>
      </c>
      <c r="S83" s="172">
        <f t="shared" si="16"/>
        <v>-0.24968344079136329</v>
      </c>
      <c r="T83" s="173">
        <f t="shared" si="17"/>
        <v>-5.3029632097526425E-2</v>
      </c>
      <c r="U83" s="174">
        <f t="shared" si="18"/>
        <v>-0.16491231153929342</v>
      </c>
      <c r="V83" s="174">
        <f t="shared" si="19"/>
        <v>-5.7958769630907736E-2</v>
      </c>
      <c r="W83" s="174">
        <f t="shared" si="20"/>
        <v>0.5133565762325123</v>
      </c>
      <c r="X83" s="175">
        <f t="shared" si="21"/>
        <v>0.32103114327069915</v>
      </c>
    </row>
    <row r="84" spans="2:24" x14ac:dyDescent="0.3">
      <c r="B84" s="168" t="s">
        <v>184</v>
      </c>
      <c r="C84" s="169">
        <v>851.98451399999999</v>
      </c>
      <c r="D84" s="147">
        <v>660.84900000000005</v>
      </c>
      <c r="E84" s="147">
        <v>1076.9498940000001</v>
      </c>
      <c r="F84" s="147">
        <v>882.20299999999997</v>
      </c>
      <c r="G84" s="147">
        <v>943.61772199999996</v>
      </c>
      <c r="H84" s="147">
        <v>553.42399999999998</v>
      </c>
      <c r="I84" s="147">
        <v>561.55893800000001</v>
      </c>
      <c r="J84" s="170">
        <v>466.66600000000005</v>
      </c>
      <c r="K84" s="149">
        <f t="shared" si="22"/>
        <v>1.0815197928410406E-2</v>
      </c>
      <c r="L84" s="148">
        <f t="shared" si="23"/>
        <v>7.1601971995728056E-4</v>
      </c>
      <c r="M84" s="148">
        <f t="shared" si="24"/>
        <v>1.4135822728285546E-2</v>
      </c>
      <c r="N84" s="148">
        <f t="shared" si="25"/>
        <v>9.9498504991549111E-4</v>
      </c>
      <c r="O84" s="148">
        <f t="shared" si="26"/>
        <v>1.2228145497354742E-2</v>
      </c>
      <c r="P84" s="148">
        <f t="shared" si="27"/>
        <v>6.2843012270119005E-4</v>
      </c>
      <c r="Q84" s="148">
        <f t="shared" si="28"/>
        <v>8.4635204402139039E-3</v>
      </c>
      <c r="R84" s="171">
        <f t="shared" si="29"/>
        <v>5.4860553380948031E-4</v>
      </c>
      <c r="S84" s="172">
        <f t="shared" si="16"/>
        <v>-0.20889122256601478</v>
      </c>
      <c r="T84" s="173">
        <f t="shared" si="17"/>
        <v>-0.2509105047251029</v>
      </c>
      <c r="U84" s="174">
        <f t="shared" si="18"/>
        <v>0.14129892740611338</v>
      </c>
      <c r="V84" s="174">
        <f t="shared" si="19"/>
        <v>0.89043770062528638</v>
      </c>
      <c r="W84" s="174">
        <f t="shared" si="20"/>
        <v>0.68035384738191085</v>
      </c>
      <c r="X84" s="175">
        <f t="shared" si="21"/>
        <v>0.18591026558609358</v>
      </c>
    </row>
    <row r="85" spans="2:24" x14ac:dyDescent="0.3">
      <c r="B85" s="168" t="s">
        <v>174</v>
      </c>
      <c r="C85" s="169">
        <v>528.43096700000001</v>
      </c>
      <c r="D85" s="147">
        <v>301.83800000000002</v>
      </c>
      <c r="E85" s="147">
        <v>270.45001200000002</v>
      </c>
      <c r="F85" s="147">
        <v>231.05200000000002</v>
      </c>
      <c r="G85" s="147">
        <v>686.20738400000005</v>
      </c>
      <c r="H85" s="147">
        <v>291.12700000000001</v>
      </c>
      <c r="I85" s="147">
        <v>322.76221399999997</v>
      </c>
      <c r="J85" s="170">
        <v>320.40899999999999</v>
      </c>
      <c r="K85" s="149">
        <f t="shared" si="22"/>
        <v>6.707968754941839E-3</v>
      </c>
      <c r="L85" s="148">
        <f t="shared" si="23"/>
        <v>3.2703682722144646E-4</v>
      </c>
      <c r="M85" s="148">
        <f t="shared" si="24"/>
        <v>3.5498712129449343E-3</v>
      </c>
      <c r="N85" s="148">
        <f t="shared" si="25"/>
        <v>2.6059000678196973E-4</v>
      </c>
      <c r="O85" s="148">
        <f t="shared" si="26"/>
        <v>8.8924185475515866E-3</v>
      </c>
      <c r="P85" s="148">
        <f t="shared" si="27"/>
        <v>3.3058374109476527E-4</v>
      </c>
      <c r="Q85" s="148">
        <f t="shared" si="28"/>
        <v>4.8645020329418998E-3</v>
      </c>
      <c r="R85" s="171">
        <f t="shared" si="29"/>
        <v>3.7666800341649433E-4</v>
      </c>
      <c r="S85" s="172">
        <f t="shared" si="16"/>
        <v>0.95389515087172549</v>
      </c>
      <c r="T85" s="173">
        <f t="shared" si="17"/>
        <v>0.30636393539116735</v>
      </c>
      <c r="U85" s="174">
        <f t="shared" si="18"/>
        <v>-0.60587714690053529</v>
      </c>
      <c r="V85" s="174">
        <f t="shared" si="19"/>
        <v>-0.2788841761623424</v>
      </c>
      <c r="W85" s="174">
        <f t="shared" si="20"/>
        <v>1.1260462167978562</v>
      </c>
      <c r="X85" s="175">
        <f t="shared" si="21"/>
        <v>-9.1389442868333837E-2</v>
      </c>
    </row>
    <row r="86" spans="2:24" x14ac:dyDescent="0.3">
      <c r="B86" s="168" t="s">
        <v>183</v>
      </c>
      <c r="C86" s="169">
        <v>647.92387599999995</v>
      </c>
      <c r="D86" s="147">
        <v>528.57299999999998</v>
      </c>
      <c r="E86" s="147">
        <v>741.91498200000001</v>
      </c>
      <c r="F86" s="147">
        <v>551.19799999999998</v>
      </c>
      <c r="G86" s="147">
        <v>697.878604</v>
      </c>
      <c r="H86" s="147">
        <v>518.54900000000009</v>
      </c>
      <c r="I86" s="147">
        <v>545.22402199999999</v>
      </c>
      <c r="J86" s="170">
        <v>350.56900000000002</v>
      </c>
      <c r="K86" s="149">
        <f t="shared" si="22"/>
        <v>8.2248266797521168E-3</v>
      </c>
      <c r="L86" s="148">
        <f t="shared" si="23"/>
        <v>5.7270070990041546E-4</v>
      </c>
      <c r="M86" s="148">
        <f t="shared" si="24"/>
        <v>9.7382234061589128E-3</v>
      </c>
      <c r="N86" s="148">
        <f t="shared" si="25"/>
        <v>6.2166391357014071E-4</v>
      </c>
      <c r="O86" s="148">
        <f t="shared" si="26"/>
        <v>9.0436634563364135E-3</v>
      </c>
      <c r="P86" s="148">
        <f t="shared" si="27"/>
        <v>5.8882847815884293E-4</v>
      </c>
      <c r="Q86" s="148">
        <f t="shared" si="28"/>
        <v>8.2173291927776868E-3</v>
      </c>
      <c r="R86" s="171">
        <f t="shared" si="29"/>
        <v>4.1212364599532789E-4</v>
      </c>
      <c r="S86" s="172">
        <f t="shared" si="16"/>
        <v>-0.12668716534962765</v>
      </c>
      <c r="T86" s="173">
        <f t="shared" si="17"/>
        <v>-4.1046955903323301E-2</v>
      </c>
      <c r="U86" s="174">
        <f t="shared" si="18"/>
        <v>6.3100341159047835E-2</v>
      </c>
      <c r="V86" s="174">
        <f t="shared" si="19"/>
        <v>0.57229532559924001</v>
      </c>
      <c r="W86" s="174">
        <f t="shared" si="20"/>
        <v>0.27998506272711521</v>
      </c>
      <c r="X86" s="175">
        <f t="shared" si="21"/>
        <v>0.47916387358836654</v>
      </c>
    </row>
    <row r="87" spans="2:24" x14ac:dyDescent="0.3">
      <c r="B87" s="168" t="s">
        <v>178</v>
      </c>
      <c r="C87" s="169">
        <v>370.56043899999997</v>
      </c>
      <c r="D87" s="147">
        <v>1059.8780000000002</v>
      </c>
      <c r="E87" s="147">
        <v>351.84643399999999</v>
      </c>
      <c r="F87" s="147">
        <v>956.404</v>
      </c>
      <c r="G87" s="147">
        <v>285.173269</v>
      </c>
      <c r="H87" s="147">
        <v>1018.247</v>
      </c>
      <c r="I87" s="147">
        <v>339.31419799999998</v>
      </c>
      <c r="J87" s="170">
        <v>948.24200000000008</v>
      </c>
      <c r="K87" s="149">
        <f t="shared" si="22"/>
        <v>4.7039405369093956E-3</v>
      </c>
      <c r="L87" s="148">
        <f t="shared" si="23"/>
        <v>1.1483614997509003E-3</v>
      </c>
      <c r="M87" s="148">
        <f t="shared" si="24"/>
        <v>4.6182639009604842E-3</v>
      </c>
      <c r="N87" s="148">
        <f t="shared" si="25"/>
        <v>1.0786720082332244E-3</v>
      </c>
      <c r="O87" s="148">
        <f t="shared" si="26"/>
        <v>3.6955009894232174E-3</v>
      </c>
      <c r="P87" s="148">
        <f t="shared" si="27"/>
        <v>1.1562510609408314E-3</v>
      </c>
      <c r="Q87" s="148">
        <f t="shared" si="28"/>
        <v>5.1139648149056572E-3</v>
      </c>
      <c r="R87" s="171">
        <f t="shared" si="29"/>
        <v>1.1147390394641334E-3</v>
      </c>
      <c r="S87" s="172">
        <f t="shared" si="16"/>
        <v>5.3187991099548748E-2</v>
      </c>
      <c r="T87" s="173">
        <f t="shared" si="17"/>
        <v>0.10819068092563411</v>
      </c>
      <c r="U87" s="174">
        <f t="shared" si="18"/>
        <v>0.2337987891845501</v>
      </c>
      <c r="V87" s="174">
        <f t="shared" si="19"/>
        <v>8.6075073662630341E-3</v>
      </c>
      <c r="W87" s="174">
        <f t="shared" si="20"/>
        <v>-0.15955986905092601</v>
      </c>
      <c r="X87" s="175">
        <f t="shared" si="21"/>
        <v>7.3826090808042588E-2</v>
      </c>
    </row>
    <row r="88" spans="2:24" x14ac:dyDescent="0.3">
      <c r="B88" s="168" t="s">
        <v>76</v>
      </c>
      <c r="C88" s="169">
        <v>674.53947900000003</v>
      </c>
      <c r="D88" s="147">
        <v>4541.1369999999997</v>
      </c>
      <c r="E88" s="147">
        <v>599.62566600000002</v>
      </c>
      <c r="F88" s="147">
        <v>4318.0820000000003</v>
      </c>
      <c r="G88" s="147">
        <v>626.68085699999995</v>
      </c>
      <c r="H88" s="147">
        <v>4462.7280000000001</v>
      </c>
      <c r="I88" s="147">
        <v>515.84082799999999</v>
      </c>
      <c r="J88" s="170">
        <v>3712.1570000000002</v>
      </c>
      <c r="K88" s="149">
        <f t="shared" si="22"/>
        <v>8.562688471485334E-3</v>
      </c>
      <c r="L88" s="148">
        <f t="shared" si="23"/>
        <v>4.9202520440034632E-3</v>
      </c>
      <c r="M88" s="148">
        <f t="shared" si="24"/>
        <v>7.8705631200945703E-3</v>
      </c>
      <c r="N88" s="148">
        <f t="shared" si="25"/>
        <v>4.8701115665092769E-3</v>
      </c>
      <c r="O88" s="148">
        <f t="shared" si="26"/>
        <v>8.12102668394242E-3</v>
      </c>
      <c r="P88" s="148">
        <f t="shared" si="27"/>
        <v>5.0675661059549947E-3</v>
      </c>
      <c r="Q88" s="148">
        <f t="shared" si="28"/>
        <v>7.7744811741824052E-3</v>
      </c>
      <c r="R88" s="171">
        <f t="shared" si="29"/>
        <v>4.3639559611576562E-3</v>
      </c>
      <c r="S88" s="172">
        <f t="shared" si="16"/>
        <v>0.1249343002605896</v>
      </c>
      <c r="T88" s="173">
        <f t="shared" si="17"/>
        <v>5.1656036175320219E-2</v>
      </c>
      <c r="U88" s="174">
        <f t="shared" si="18"/>
        <v>-4.3172199529943445E-2</v>
      </c>
      <c r="V88" s="174">
        <f t="shared" si="19"/>
        <v>0.16322720186673134</v>
      </c>
      <c r="W88" s="174">
        <f t="shared" si="20"/>
        <v>0.21487254010068391</v>
      </c>
      <c r="X88" s="175">
        <f t="shared" si="21"/>
        <v>0.20219268743213181</v>
      </c>
    </row>
    <row r="89" spans="2:24" x14ac:dyDescent="0.3">
      <c r="B89" s="168" t="s">
        <v>131</v>
      </c>
      <c r="C89" s="169">
        <v>38.572938999999998</v>
      </c>
      <c r="D89" s="147">
        <v>78.091999999999999</v>
      </c>
      <c r="E89" s="147">
        <v>36.997317000000002</v>
      </c>
      <c r="F89" s="147">
        <v>82.03</v>
      </c>
      <c r="G89" s="147">
        <v>36.027146000000002</v>
      </c>
      <c r="H89" s="147">
        <v>107.249</v>
      </c>
      <c r="I89" s="147">
        <v>37.720101999999997</v>
      </c>
      <c r="J89" s="170">
        <v>71.62</v>
      </c>
      <c r="K89" s="149">
        <f t="shared" si="22"/>
        <v>4.8964970971937278E-4</v>
      </c>
      <c r="L89" s="148">
        <f t="shared" si="23"/>
        <v>8.4611480036897921E-5</v>
      </c>
      <c r="M89" s="148">
        <f t="shared" si="24"/>
        <v>4.8561917081555995E-4</v>
      </c>
      <c r="N89" s="148">
        <f t="shared" si="25"/>
        <v>9.2516828490231531E-5</v>
      </c>
      <c r="O89" s="148">
        <f t="shared" si="26"/>
        <v>4.6686828031239743E-4</v>
      </c>
      <c r="P89" s="148">
        <f t="shared" si="27"/>
        <v>1.217845670400632E-4</v>
      </c>
      <c r="Q89" s="148">
        <f t="shared" si="28"/>
        <v>5.684975034338307E-4</v>
      </c>
      <c r="R89" s="171">
        <f t="shared" si="29"/>
        <v>8.41953952750682E-5</v>
      </c>
      <c r="S89" s="172">
        <f t="shared" si="16"/>
        <v>4.2587466545209063E-2</v>
      </c>
      <c r="T89" s="173">
        <f t="shared" si="17"/>
        <v>-4.8006826770693678E-2</v>
      </c>
      <c r="U89" s="174">
        <f t="shared" si="18"/>
        <v>2.6928888566416065E-2</v>
      </c>
      <c r="V89" s="174">
        <f t="shared" si="19"/>
        <v>0.14535046076514924</v>
      </c>
      <c r="W89" s="174">
        <f t="shared" si="20"/>
        <v>-4.4882063150306295E-2</v>
      </c>
      <c r="X89" s="175">
        <f t="shared" si="21"/>
        <v>0.4974727729684445</v>
      </c>
    </row>
    <row r="90" spans="2:24" x14ac:dyDescent="0.3">
      <c r="B90" s="168" t="s">
        <v>138</v>
      </c>
      <c r="C90" s="169">
        <v>81.560180000000003</v>
      </c>
      <c r="D90" s="147">
        <v>14672.598</v>
      </c>
      <c r="E90" s="147">
        <v>134.71745200000001</v>
      </c>
      <c r="F90" s="147">
        <v>30693.062999999998</v>
      </c>
      <c r="G90" s="147">
        <v>80.703365000000005</v>
      </c>
      <c r="H90" s="147">
        <v>19029.061999999998</v>
      </c>
      <c r="I90" s="147">
        <v>106.430319</v>
      </c>
      <c r="J90" s="170">
        <v>28525.111000000001</v>
      </c>
      <c r="K90" s="149">
        <f t="shared" si="22"/>
        <v>1.0353351208643915E-3</v>
      </c>
      <c r="L90" s="148">
        <f t="shared" si="23"/>
        <v>1.58975340978132E-2</v>
      </c>
      <c r="M90" s="148">
        <f t="shared" si="24"/>
        <v>1.7682735570967213E-3</v>
      </c>
      <c r="N90" s="148">
        <f t="shared" si="25"/>
        <v>3.4616906563584925E-2</v>
      </c>
      <c r="O90" s="148">
        <f t="shared" si="26"/>
        <v>1.0458180959705696E-3</v>
      </c>
      <c r="P90" s="148">
        <f t="shared" si="27"/>
        <v>2.1608090302459873E-2</v>
      </c>
      <c r="Q90" s="148">
        <f t="shared" si="28"/>
        <v>1.6040616921228421E-3</v>
      </c>
      <c r="R90" s="171">
        <f t="shared" si="29"/>
        <v>3.3533691649123093E-2</v>
      </c>
      <c r="S90" s="172">
        <f t="shared" si="16"/>
        <v>-0.39458341299388588</v>
      </c>
      <c r="T90" s="173">
        <f t="shared" si="17"/>
        <v>-0.5219571927376554</v>
      </c>
      <c r="U90" s="174">
        <f t="shared" si="18"/>
        <v>0.66929163362642941</v>
      </c>
      <c r="V90" s="174">
        <f t="shared" si="19"/>
        <v>7.6001527215792342E-2</v>
      </c>
      <c r="W90" s="174">
        <f t="shared" si="20"/>
        <v>-0.24172579995743504</v>
      </c>
      <c r="X90" s="175">
        <f t="shared" si="21"/>
        <v>-0.33290138643106426</v>
      </c>
    </row>
    <row r="91" spans="2:24" x14ac:dyDescent="0.3">
      <c r="B91" s="168" t="s">
        <v>128</v>
      </c>
      <c r="C91" s="169">
        <v>1532.9499820000001</v>
      </c>
      <c r="D91" s="147">
        <v>688.35299999999995</v>
      </c>
      <c r="E91" s="147">
        <v>1165.3219469999999</v>
      </c>
      <c r="F91" s="147">
        <v>658.71299999999997</v>
      </c>
      <c r="G91" s="147">
        <v>1031.265457</v>
      </c>
      <c r="H91" s="147">
        <v>499.70699999999999</v>
      </c>
      <c r="I91" s="147">
        <v>960.98020399999996</v>
      </c>
      <c r="J91" s="170">
        <v>370.06</v>
      </c>
      <c r="K91" s="149">
        <f t="shared" si="22"/>
        <v>1.9459458707582998E-2</v>
      </c>
      <c r="L91" s="148">
        <f t="shared" si="23"/>
        <v>7.458198806259129E-4</v>
      </c>
      <c r="M91" s="148">
        <f t="shared" si="24"/>
        <v>1.5295776113584502E-2</v>
      </c>
      <c r="N91" s="148">
        <f t="shared" si="25"/>
        <v>7.4292377965727032E-4</v>
      </c>
      <c r="O91" s="148">
        <f t="shared" si="26"/>
        <v>1.3363954237595413E-2</v>
      </c>
      <c r="P91" s="148">
        <f t="shared" si="27"/>
        <v>5.6743280256122536E-4</v>
      </c>
      <c r="Q91" s="148">
        <f t="shared" si="28"/>
        <v>1.4483387314894678E-2</v>
      </c>
      <c r="R91" s="171">
        <f t="shared" si="29"/>
        <v>4.3503697257039567E-4</v>
      </c>
      <c r="S91" s="172">
        <f t="shared" si="16"/>
        <v>0.31547336420327476</v>
      </c>
      <c r="T91" s="173">
        <f t="shared" si="17"/>
        <v>4.4996834736827696E-2</v>
      </c>
      <c r="U91" s="174">
        <f t="shared" si="18"/>
        <v>0.12999222371897989</v>
      </c>
      <c r="V91" s="174">
        <f t="shared" si="19"/>
        <v>0.78001675403988524</v>
      </c>
      <c r="W91" s="174">
        <f t="shared" si="20"/>
        <v>7.3139126807652666E-2</v>
      </c>
      <c r="X91" s="175">
        <f t="shared" si="21"/>
        <v>0.35034048532670381</v>
      </c>
    </row>
    <row r="92" spans="2:24" x14ac:dyDescent="0.3">
      <c r="B92" s="168" t="s">
        <v>190</v>
      </c>
      <c r="C92" s="169">
        <v>342.98073099999999</v>
      </c>
      <c r="D92" s="147">
        <v>808.59499999999991</v>
      </c>
      <c r="E92" s="147">
        <v>362.803087</v>
      </c>
      <c r="F92" s="147">
        <v>879.37400000000002</v>
      </c>
      <c r="G92" s="147">
        <v>234.84326999999999</v>
      </c>
      <c r="H92" s="147">
        <v>620.40099999999995</v>
      </c>
      <c r="I92" s="147">
        <v>298.18559199999999</v>
      </c>
      <c r="J92" s="170">
        <v>738.46500000000003</v>
      </c>
      <c r="K92" s="149">
        <f t="shared" si="22"/>
        <v>4.353840275782157E-3</v>
      </c>
      <c r="L92" s="148">
        <f t="shared" si="23"/>
        <v>8.7610023690564288E-4</v>
      </c>
      <c r="M92" s="148">
        <f t="shared" si="24"/>
        <v>4.7620786739283136E-3</v>
      </c>
      <c r="N92" s="148">
        <f t="shared" si="25"/>
        <v>9.9179438664840757E-4</v>
      </c>
      <c r="O92" s="148">
        <f t="shared" si="26"/>
        <v>3.0432850164661953E-3</v>
      </c>
      <c r="P92" s="148">
        <f t="shared" si="27"/>
        <v>7.0448458424994401E-4</v>
      </c>
      <c r="Q92" s="148">
        <f t="shared" si="28"/>
        <v>4.4940961350512483E-3</v>
      </c>
      <c r="R92" s="171">
        <f t="shared" si="29"/>
        <v>8.6812835202182686E-4</v>
      </c>
      <c r="S92" s="172">
        <f t="shared" si="16"/>
        <v>-5.4636679538506816E-2</v>
      </c>
      <c r="T92" s="173">
        <f t="shared" si="17"/>
        <v>-8.0487938010448512E-2</v>
      </c>
      <c r="U92" s="174">
        <f t="shared" si="18"/>
        <v>0.54487325525658026</v>
      </c>
      <c r="V92" s="174">
        <f t="shared" si="19"/>
        <v>0.19081337639563145</v>
      </c>
      <c r="W92" s="174">
        <f t="shared" si="20"/>
        <v>-0.21242583042040475</v>
      </c>
      <c r="X92" s="175">
        <f t="shared" si="21"/>
        <v>-0.15987758390715889</v>
      </c>
    </row>
    <row r="93" spans="2:24" x14ac:dyDescent="0.3">
      <c r="B93" s="168" t="s">
        <v>63</v>
      </c>
      <c r="C93" s="169">
        <v>845.320559</v>
      </c>
      <c r="D93" s="147">
        <v>28414.161</v>
      </c>
      <c r="E93" s="147">
        <v>946.32102099999997</v>
      </c>
      <c r="F93" s="147">
        <v>43286.832999999999</v>
      </c>
      <c r="G93" s="147">
        <v>651.76417000000004</v>
      </c>
      <c r="H93" s="147">
        <v>29619.142</v>
      </c>
      <c r="I93" s="147">
        <v>607.54691800000001</v>
      </c>
      <c r="J93" s="170">
        <v>26368.953999999998</v>
      </c>
      <c r="K93" s="149">
        <f t="shared" si="22"/>
        <v>1.0730604850570707E-2</v>
      </c>
      <c r="L93" s="148">
        <f t="shared" si="23"/>
        <v>3.0786306103271825E-2</v>
      </c>
      <c r="M93" s="148">
        <f t="shared" si="24"/>
        <v>1.2421215017925598E-2</v>
      </c>
      <c r="N93" s="148">
        <f t="shared" si="25"/>
        <v>4.8820681513425508E-2</v>
      </c>
      <c r="O93" s="148">
        <f t="shared" si="26"/>
        <v>8.4460761120832908E-3</v>
      </c>
      <c r="P93" s="148">
        <f t="shared" si="27"/>
        <v>3.3633454713499912E-2</v>
      </c>
      <c r="Q93" s="148">
        <f t="shared" si="28"/>
        <v>9.1566270446967052E-3</v>
      </c>
      <c r="R93" s="171">
        <f t="shared" si="29"/>
        <v>3.0998945895281911E-2</v>
      </c>
      <c r="S93" s="172">
        <f t="shared" si="16"/>
        <v>-0.10672959784119596</v>
      </c>
      <c r="T93" s="173">
        <f t="shared" si="17"/>
        <v>-0.34358420261422218</v>
      </c>
      <c r="U93" s="174">
        <f t="shared" si="18"/>
        <v>0.45193777835317328</v>
      </c>
      <c r="V93" s="174">
        <f t="shared" si="19"/>
        <v>0.64158324217183593</v>
      </c>
      <c r="W93" s="174">
        <f t="shared" si="20"/>
        <v>7.2779979109366622E-2</v>
      </c>
      <c r="X93" s="175">
        <f t="shared" si="21"/>
        <v>0.12325813151329412</v>
      </c>
    </row>
    <row r="94" spans="2:24" x14ac:dyDescent="0.3">
      <c r="B94" s="168" t="s">
        <v>192</v>
      </c>
      <c r="C94" s="169">
        <v>522.52851599999997</v>
      </c>
      <c r="D94" s="147">
        <v>314.35899999999998</v>
      </c>
      <c r="E94" s="147">
        <v>431.83805100000001</v>
      </c>
      <c r="F94" s="147">
        <v>286.80599999999998</v>
      </c>
      <c r="G94" s="147">
        <v>1114.9932429999999</v>
      </c>
      <c r="H94" s="147">
        <v>274.55400000000003</v>
      </c>
      <c r="I94" s="147">
        <v>384.15853900000002</v>
      </c>
      <c r="J94" s="170">
        <v>254.77</v>
      </c>
      <c r="K94" s="149">
        <f t="shared" si="22"/>
        <v>6.6330423040747467E-3</v>
      </c>
      <c r="L94" s="148">
        <f t="shared" si="23"/>
        <v>3.4060313800285803E-4</v>
      </c>
      <c r="M94" s="148">
        <f t="shared" si="24"/>
        <v>5.6682174075819462E-3</v>
      </c>
      <c r="N94" s="148">
        <f t="shared" si="25"/>
        <v>3.2347167514286656E-4</v>
      </c>
      <c r="O94" s="148">
        <f t="shared" si="26"/>
        <v>1.4448965175297344E-2</v>
      </c>
      <c r="P94" s="148">
        <f t="shared" si="27"/>
        <v>3.1176458539583133E-4</v>
      </c>
      <c r="Q94" s="148">
        <f t="shared" si="28"/>
        <v>5.7898350949392432E-3</v>
      </c>
      <c r="R94" s="171">
        <f t="shared" si="29"/>
        <v>2.9950378182391963E-4</v>
      </c>
      <c r="S94" s="172">
        <f t="shared" si="16"/>
        <v>0.21001036103694326</v>
      </c>
      <c r="T94" s="173">
        <f t="shared" si="17"/>
        <v>9.6068422557408217E-2</v>
      </c>
      <c r="U94" s="174">
        <f t="shared" si="18"/>
        <v>-0.61269895247248596</v>
      </c>
      <c r="V94" s="174">
        <f t="shared" si="19"/>
        <v>0.12574478941790623</v>
      </c>
      <c r="W94" s="174">
        <f t="shared" si="20"/>
        <v>1.9024299340122175</v>
      </c>
      <c r="X94" s="175">
        <f t="shared" si="21"/>
        <v>7.7654354908348822E-2</v>
      </c>
    </row>
    <row r="95" spans="2:24" x14ac:dyDescent="0.3">
      <c r="B95" s="168" t="s">
        <v>102</v>
      </c>
      <c r="C95" s="169">
        <v>1263.3572489999999</v>
      </c>
      <c r="D95" s="147">
        <v>3612.9270000000001</v>
      </c>
      <c r="E95" s="147">
        <v>1198.859555</v>
      </c>
      <c r="F95" s="147">
        <v>3868.1510000000003</v>
      </c>
      <c r="G95" s="147">
        <v>1311.8825489999999</v>
      </c>
      <c r="H95" s="147">
        <v>3303.5839999999998</v>
      </c>
      <c r="I95" s="147">
        <v>1265.3917469999999</v>
      </c>
      <c r="J95" s="170">
        <v>3390.0299999999997</v>
      </c>
      <c r="K95" s="149">
        <f t="shared" si="22"/>
        <v>1.6037214852742111E-2</v>
      </c>
      <c r="L95" s="148">
        <f t="shared" si="23"/>
        <v>3.9145507956675398E-3</v>
      </c>
      <c r="M95" s="148">
        <f t="shared" si="24"/>
        <v>1.57359838558945E-2</v>
      </c>
      <c r="N95" s="148">
        <f t="shared" si="25"/>
        <v>4.3626607660772598E-3</v>
      </c>
      <c r="O95" s="148">
        <f t="shared" si="26"/>
        <v>1.7000412678358546E-2</v>
      </c>
      <c r="P95" s="148">
        <f t="shared" si="27"/>
        <v>3.7513221300010269E-3</v>
      </c>
      <c r="Q95" s="148">
        <f t="shared" si="28"/>
        <v>1.9071317703098299E-2</v>
      </c>
      <c r="R95" s="171">
        <f t="shared" si="29"/>
        <v>3.9852683027693297E-3</v>
      </c>
      <c r="S95" s="172">
        <f t="shared" si="16"/>
        <v>5.3799207531027182E-2</v>
      </c>
      <c r="T95" s="173">
        <f t="shared" si="17"/>
        <v>-6.5980878202531401E-2</v>
      </c>
      <c r="U95" s="174">
        <f t="shared" si="18"/>
        <v>-8.6153287187296756E-2</v>
      </c>
      <c r="V95" s="174">
        <f t="shared" si="19"/>
        <v>0.14103739494930734</v>
      </c>
      <c r="W95" s="174">
        <f t="shared" si="20"/>
        <v>3.6740244363234309E-2</v>
      </c>
      <c r="X95" s="175">
        <f t="shared" si="21"/>
        <v>-2.5500069320920415E-2</v>
      </c>
    </row>
    <row r="96" spans="2:24" x14ac:dyDescent="0.3">
      <c r="B96" s="168" t="s">
        <v>156</v>
      </c>
      <c r="C96" s="169">
        <v>391.14392299999997</v>
      </c>
      <c r="D96" s="147">
        <v>1465.9370000000001</v>
      </c>
      <c r="E96" s="147">
        <v>248.571584</v>
      </c>
      <c r="F96" s="147">
        <v>1299.0790000000002</v>
      </c>
      <c r="G96" s="147">
        <v>386.677685</v>
      </c>
      <c r="H96" s="147">
        <v>1261.614</v>
      </c>
      <c r="I96" s="147">
        <v>462.27515399999999</v>
      </c>
      <c r="J96" s="170">
        <v>2041.3530000000001</v>
      </c>
      <c r="K96" s="149">
        <f t="shared" si="22"/>
        <v>4.9652298559735549E-3</v>
      </c>
      <c r="L96" s="148">
        <f t="shared" si="23"/>
        <v>1.5883201763413669E-3</v>
      </c>
      <c r="M96" s="148">
        <f t="shared" si="24"/>
        <v>3.2626994684611943E-3</v>
      </c>
      <c r="N96" s="148">
        <f t="shared" si="25"/>
        <v>1.4651550534958127E-3</v>
      </c>
      <c r="O96" s="148">
        <f t="shared" si="26"/>
        <v>5.0108755723012001E-3</v>
      </c>
      <c r="P96" s="148">
        <f t="shared" si="27"/>
        <v>1.4326018402193242E-3</v>
      </c>
      <c r="Q96" s="148">
        <f t="shared" si="28"/>
        <v>6.9671675582555328E-3</v>
      </c>
      <c r="R96" s="171">
        <f t="shared" si="29"/>
        <v>2.3997838973882479E-3</v>
      </c>
      <c r="S96" s="172">
        <f t="shared" si="16"/>
        <v>0.57356652239058814</v>
      </c>
      <c r="T96" s="173">
        <f t="shared" si="17"/>
        <v>0.12844330483365507</v>
      </c>
      <c r="U96" s="174">
        <f t="shared" si="18"/>
        <v>-0.35716077331951546</v>
      </c>
      <c r="V96" s="174">
        <f t="shared" si="19"/>
        <v>-0.36361863920644777</v>
      </c>
      <c r="W96" s="174">
        <f t="shared" si="20"/>
        <v>-0.16353348940747958</v>
      </c>
      <c r="X96" s="175">
        <f t="shared" si="21"/>
        <v>-0.38197166291180407</v>
      </c>
    </row>
    <row r="97" spans="2:24" x14ac:dyDescent="0.3">
      <c r="B97" s="168" t="s">
        <v>87</v>
      </c>
      <c r="C97" s="169">
        <v>1182.577063</v>
      </c>
      <c r="D97" s="147">
        <v>8016.7950000000001</v>
      </c>
      <c r="E97" s="147">
        <v>1686.5361539999999</v>
      </c>
      <c r="F97" s="147">
        <v>12668.467000000001</v>
      </c>
      <c r="G97" s="147">
        <v>1688.613151</v>
      </c>
      <c r="H97" s="147">
        <v>10859.632</v>
      </c>
      <c r="I97" s="147">
        <v>1471.099692</v>
      </c>
      <c r="J97" s="170">
        <v>9823.2860000000001</v>
      </c>
      <c r="K97" s="149">
        <f t="shared" si="22"/>
        <v>1.5011781073221786E-2</v>
      </c>
      <c r="L97" s="148">
        <f t="shared" si="23"/>
        <v>8.6860739909645421E-3</v>
      </c>
      <c r="M97" s="148">
        <f t="shared" si="24"/>
        <v>2.2137126555851157E-2</v>
      </c>
      <c r="N97" s="148">
        <f t="shared" si="25"/>
        <v>1.4288021317483336E-2</v>
      </c>
      <c r="O97" s="148">
        <f t="shared" si="26"/>
        <v>2.1882386074108359E-2</v>
      </c>
      <c r="P97" s="148">
        <f t="shared" si="27"/>
        <v>1.2331449070242292E-2</v>
      </c>
      <c r="Q97" s="148">
        <f t="shared" si="28"/>
        <v>2.2171639467048032E-2</v>
      </c>
      <c r="R97" s="171">
        <f t="shared" si="29"/>
        <v>1.1548107339710187E-2</v>
      </c>
      <c r="S97" s="172">
        <f t="shared" si="16"/>
        <v>-0.29881309677515511</v>
      </c>
      <c r="T97" s="173">
        <f t="shared" si="17"/>
        <v>-0.36718507456348115</v>
      </c>
      <c r="U97" s="174">
        <f t="shared" si="18"/>
        <v>-1.2300016725382834E-3</v>
      </c>
      <c r="V97" s="174">
        <f t="shared" si="19"/>
        <v>0.28963638033138817</v>
      </c>
      <c r="W97" s="174">
        <f t="shared" si="20"/>
        <v>0.14785772859777069</v>
      </c>
      <c r="X97" s="175">
        <f t="shared" si="21"/>
        <v>0.10549891350002438</v>
      </c>
    </row>
    <row r="98" spans="2:24" x14ac:dyDescent="0.3">
      <c r="B98" s="168" t="s">
        <v>194</v>
      </c>
      <c r="C98" s="169">
        <v>412.25218999999998</v>
      </c>
      <c r="D98" s="147">
        <v>1633.1290000000001</v>
      </c>
      <c r="E98" s="147">
        <v>385.61829299999999</v>
      </c>
      <c r="F98" s="147">
        <v>1572.8519999999999</v>
      </c>
      <c r="G98" s="147">
        <v>418.727125</v>
      </c>
      <c r="H98" s="147">
        <v>1725.6309999999999</v>
      </c>
      <c r="I98" s="147">
        <v>371.33962500000001</v>
      </c>
      <c r="J98" s="170">
        <v>1556.2270000000001</v>
      </c>
      <c r="K98" s="149">
        <f t="shared" si="22"/>
        <v>5.2331808360435213E-3</v>
      </c>
      <c r="L98" s="148">
        <f t="shared" si="23"/>
        <v>1.7694701349841094E-3</v>
      </c>
      <c r="M98" s="148">
        <f t="shared" si="24"/>
        <v>5.0615463736997908E-3</v>
      </c>
      <c r="N98" s="148">
        <f t="shared" si="25"/>
        <v>1.7739275719190252E-3</v>
      </c>
      <c r="O98" s="148">
        <f t="shared" si="26"/>
        <v>5.4261975891430388E-3</v>
      </c>
      <c r="P98" s="148">
        <f t="shared" si="27"/>
        <v>1.9595075404517646E-3</v>
      </c>
      <c r="Q98" s="148">
        <f t="shared" si="28"/>
        <v>5.5966351771412209E-3</v>
      </c>
      <c r="R98" s="171">
        <f t="shared" si="29"/>
        <v>1.8294770651037916E-3</v>
      </c>
      <c r="S98" s="172">
        <f t="shared" si="16"/>
        <v>6.9068033035455612E-2</v>
      </c>
      <c r="T98" s="173">
        <f t="shared" si="17"/>
        <v>3.8323376897508643E-2</v>
      </c>
      <c r="U98" s="174">
        <f t="shared" si="18"/>
        <v>-7.9070186819160559E-2</v>
      </c>
      <c r="V98" s="174">
        <f t="shared" si="19"/>
        <v>1.0682888807352464E-2</v>
      </c>
      <c r="W98" s="174">
        <f t="shared" si="20"/>
        <v>0.12761229023161746</v>
      </c>
      <c r="X98" s="175">
        <f t="shared" si="21"/>
        <v>0.1088555846929784</v>
      </c>
    </row>
    <row r="99" spans="2:24" x14ac:dyDescent="0.3">
      <c r="B99" s="168" t="s">
        <v>147</v>
      </c>
      <c r="C99" s="169">
        <v>116.206975</v>
      </c>
      <c r="D99" s="147">
        <v>719.20600000000002</v>
      </c>
      <c r="E99" s="147">
        <v>97.617755000000002</v>
      </c>
      <c r="F99" s="147">
        <v>644.52699999999993</v>
      </c>
      <c r="G99" s="147">
        <v>77.751649999999998</v>
      </c>
      <c r="H99" s="147">
        <v>594.82500000000005</v>
      </c>
      <c r="I99" s="147">
        <v>79.499465000000001</v>
      </c>
      <c r="J99" s="170">
        <v>590.64799999999991</v>
      </c>
      <c r="K99" s="149">
        <f t="shared" si="22"/>
        <v>1.4751458678353862E-3</v>
      </c>
      <c r="L99" s="148">
        <f t="shared" si="23"/>
        <v>7.7924863124797942E-4</v>
      </c>
      <c r="M99" s="148">
        <f t="shared" si="24"/>
        <v>1.2813105674656484E-3</v>
      </c>
      <c r="N99" s="148">
        <f t="shared" si="25"/>
        <v>7.2692422182522799E-4</v>
      </c>
      <c r="O99" s="148">
        <f t="shared" si="26"/>
        <v>1.0075674361480482E-3</v>
      </c>
      <c r="P99" s="148">
        <f t="shared" si="27"/>
        <v>6.754422427211965E-4</v>
      </c>
      <c r="Q99" s="148">
        <f t="shared" si="28"/>
        <v>1.1981740499223785E-3</v>
      </c>
      <c r="R99" s="171">
        <f t="shared" si="29"/>
        <v>6.9435690908165981E-4</v>
      </c>
      <c r="S99" s="172">
        <f t="shared" si="16"/>
        <v>0.19042867765192928</v>
      </c>
      <c r="T99" s="173">
        <f t="shared" si="17"/>
        <v>0.11586636401578221</v>
      </c>
      <c r="U99" s="174">
        <f t="shared" si="18"/>
        <v>0.25550718216269375</v>
      </c>
      <c r="V99" s="174">
        <f t="shared" si="19"/>
        <v>9.1220151426907536E-2</v>
      </c>
      <c r="W99" s="174">
        <f t="shared" si="20"/>
        <v>-2.1985242290624263E-2</v>
      </c>
      <c r="X99" s="175">
        <f t="shared" si="21"/>
        <v>7.0718939198983755E-3</v>
      </c>
    </row>
    <row r="100" spans="2:24" x14ac:dyDescent="0.3">
      <c r="B100" s="168" t="s">
        <v>167</v>
      </c>
      <c r="C100" s="169">
        <v>919.23518100000001</v>
      </c>
      <c r="D100" s="147">
        <v>3631.152</v>
      </c>
      <c r="E100" s="147">
        <v>926.52194399999996</v>
      </c>
      <c r="F100" s="147">
        <v>3594.0370000000003</v>
      </c>
      <c r="G100" s="147">
        <v>847.08138099999996</v>
      </c>
      <c r="H100" s="147">
        <v>3191.1779999999999</v>
      </c>
      <c r="I100" s="147">
        <v>684.89862600000004</v>
      </c>
      <c r="J100" s="170">
        <v>2789.5699999999997</v>
      </c>
      <c r="K100" s="149">
        <f t="shared" si="22"/>
        <v>1.166888630240193E-2</v>
      </c>
      <c r="L100" s="148">
        <f t="shared" si="23"/>
        <v>3.9342973026550987E-3</v>
      </c>
      <c r="M100" s="148">
        <f t="shared" si="24"/>
        <v>1.216133640684541E-2</v>
      </c>
      <c r="N100" s="148">
        <f t="shared" si="25"/>
        <v>4.0535036537430978E-3</v>
      </c>
      <c r="O100" s="148">
        <f t="shared" si="26"/>
        <v>1.0977151163517662E-2</v>
      </c>
      <c r="P100" s="148">
        <f t="shared" si="27"/>
        <v>3.6236816294583146E-3</v>
      </c>
      <c r="Q100" s="148">
        <f t="shared" si="28"/>
        <v>1.0322431232722038E-2</v>
      </c>
      <c r="R100" s="171">
        <f t="shared" si="29"/>
        <v>3.2793765539998877E-3</v>
      </c>
      <c r="S100" s="172">
        <f t="shared" si="16"/>
        <v>-7.8646415739938025E-3</v>
      </c>
      <c r="T100" s="173">
        <f t="shared" si="17"/>
        <v>1.0326827464491872E-2</v>
      </c>
      <c r="U100" s="174">
        <f t="shared" si="18"/>
        <v>9.3781500552188479E-2</v>
      </c>
      <c r="V100" s="174">
        <f t="shared" si="19"/>
        <v>0.28838387278326083</v>
      </c>
      <c r="W100" s="174">
        <f t="shared" si="20"/>
        <v>0.23679819004338309</v>
      </c>
      <c r="X100" s="175">
        <f t="shared" si="21"/>
        <v>0.14396770828478944</v>
      </c>
    </row>
    <row r="101" spans="2:24" x14ac:dyDescent="0.3">
      <c r="B101" s="168" t="s">
        <v>149</v>
      </c>
      <c r="C101" s="169">
        <v>47.857595000000003</v>
      </c>
      <c r="D101" s="147">
        <v>119.155</v>
      </c>
      <c r="E101" s="147">
        <v>32.048520000000003</v>
      </c>
      <c r="F101" s="147">
        <v>112.637</v>
      </c>
      <c r="G101" s="147">
        <v>40.934894999999997</v>
      </c>
      <c r="H101" s="147">
        <v>111.46000000000001</v>
      </c>
      <c r="I101" s="147">
        <v>57.196564000000002</v>
      </c>
      <c r="J101" s="170">
        <v>118.50700000000001</v>
      </c>
      <c r="K101" s="149">
        <f t="shared" si="22"/>
        <v>6.0751029367031931E-4</v>
      </c>
      <c r="L101" s="148">
        <f t="shared" si="23"/>
        <v>1.2910260851043093E-4</v>
      </c>
      <c r="M101" s="148">
        <f t="shared" si="24"/>
        <v>4.2066227959897443E-4</v>
      </c>
      <c r="N101" s="148">
        <f t="shared" si="25"/>
        <v>1.2703666964103633E-4</v>
      </c>
      <c r="O101" s="148">
        <f t="shared" si="26"/>
        <v>5.3046677728562101E-4</v>
      </c>
      <c r="P101" s="148">
        <f t="shared" si="27"/>
        <v>1.2656628819182879E-4</v>
      </c>
      <c r="Q101" s="148">
        <f t="shared" si="28"/>
        <v>8.6203647696905285E-4</v>
      </c>
      <c r="R101" s="171">
        <f t="shared" si="29"/>
        <v>1.3931504758255385E-4</v>
      </c>
      <c r="S101" s="172">
        <f t="shared" si="16"/>
        <v>0.49328564938412134</v>
      </c>
      <c r="T101" s="173">
        <f t="shared" si="17"/>
        <v>5.786730825572417E-2</v>
      </c>
      <c r="U101" s="174">
        <f t="shared" si="18"/>
        <v>-0.21708556965884473</v>
      </c>
      <c r="V101" s="174">
        <f t="shared" si="19"/>
        <v>-4.9532938982507435E-2</v>
      </c>
      <c r="W101" s="174">
        <f t="shared" si="20"/>
        <v>-0.28431199118884143</v>
      </c>
      <c r="X101" s="175">
        <f t="shared" si="21"/>
        <v>-5.9464841739306551E-2</v>
      </c>
    </row>
    <row r="102" spans="2:24" x14ac:dyDescent="0.3">
      <c r="B102" s="168" t="s">
        <v>191</v>
      </c>
      <c r="C102" s="169">
        <v>328.29724800000002</v>
      </c>
      <c r="D102" s="147">
        <v>651.64499999999998</v>
      </c>
      <c r="E102" s="147">
        <v>290.93460499999998</v>
      </c>
      <c r="F102" s="147">
        <v>566.54600000000005</v>
      </c>
      <c r="G102" s="147">
        <v>274.38729799999999</v>
      </c>
      <c r="H102" s="147">
        <v>548.91999999999996</v>
      </c>
      <c r="I102" s="147">
        <v>274.75246399999997</v>
      </c>
      <c r="J102" s="170">
        <v>458.108</v>
      </c>
      <c r="K102" s="149">
        <f t="shared" si="22"/>
        <v>4.1674463069788113E-3</v>
      </c>
      <c r="L102" s="148">
        <f t="shared" si="23"/>
        <v>7.0604732762183505E-4</v>
      </c>
      <c r="M102" s="148">
        <f t="shared" si="24"/>
        <v>3.8187477659975301E-3</v>
      </c>
      <c r="N102" s="148">
        <f t="shared" si="25"/>
        <v>6.3897402308700133E-4</v>
      </c>
      <c r="O102" s="148">
        <f t="shared" si="26"/>
        <v>3.5557278380259519E-3</v>
      </c>
      <c r="P102" s="148">
        <f t="shared" si="27"/>
        <v>6.2331569095871748E-4</v>
      </c>
      <c r="Q102" s="148">
        <f t="shared" si="28"/>
        <v>4.1409243762462111E-3</v>
      </c>
      <c r="R102" s="171">
        <f t="shared" si="29"/>
        <v>5.3854487766923965E-4</v>
      </c>
      <c r="S102" s="172">
        <f t="shared" si="16"/>
        <v>0.12842282202902622</v>
      </c>
      <c r="T102" s="173">
        <f t="shared" si="17"/>
        <v>0.15020669107186335</v>
      </c>
      <c r="U102" s="174">
        <f t="shared" si="18"/>
        <v>6.0306388526774946E-2</v>
      </c>
      <c r="V102" s="174">
        <f t="shared" si="19"/>
        <v>0.23670837444445425</v>
      </c>
      <c r="W102" s="174">
        <f t="shared" si="20"/>
        <v>-1.3290727030568217E-3</v>
      </c>
      <c r="X102" s="175">
        <f t="shared" si="21"/>
        <v>0.19823273114636719</v>
      </c>
    </row>
    <row r="103" spans="2:24" x14ac:dyDescent="0.3">
      <c r="B103" s="168" t="s">
        <v>172</v>
      </c>
      <c r="C103" s="169">
        <v>280.802595</v>
      </c>
      <c r="D103" s="147">
        <v>5.7460000000000004</v>
      </c>
      <c r="E103" s="147">
        <v>33.003540000000001</v>
      </c>
      <c r="F103" s="147">
        <v>9.1059999999999999</v>
      </c>
      <c r="G103" s="147">
        <v>643.02685399999996</v>
      </c>
      <c r="H103" s="147">
        <v>10.703000000000001</v>
      </c>
      <c r="I103" s="147">
        <v>84.791094000000001</v>
      </c>
      <c r="J103" s="170">
        <v>4.782</v>
      </c>
      <c r="K103" s="149">
        <f t="shared" si="22"/>
        <v>3.5645432444283442E-3</v>
      </c>
      <c r="L103" s="148">
        <f t="shared" si="23"/>
        <v>6.2257025596990148E-6</v>
      </c>
      <c r="M103" s="148">
        <f t="shared" si="24"/>
        <v>4.3319767562545588E-4</v>
      </c>
      <c r="N103" s="148">
        <f t="shared" si="25"/>
        <v>1.0270123616141025E-5</v>
      </c>
      <c r="O103" s="148">
        <f t="shared" si="26"/>
        <v>8.3328510540821368E-3</v>
      </c>
      <c r="P103" s="148">
        <f t="shared" si="27"/>
        <v>1.2153588574530267E-5</v>
      </c>
      <c r="Q103" s="148">
        <f t="shared" si="28"/>
        <v>1.2779266941649115E-3</v>
      </c>
      <c r="R103" s="171">
        <f t="shared" si="29"/>
        <v>5.6216473080895854E-6</v>
      </c>
      <c r="S103" s="172">
        <f t="shared" si="16"/>
        <v>7.5082568415388167</v>
      </c>
      <c r="T103" s="173">
        <f t="shared" si="17"/>
        <v>-0.36898748078190202</v>
      </c>
      <c r="U103" s="174">
        <f t="shared" si="18"/>
        <v>-0.94867470962573519</v>
      </c>
      <c r="V103" s="174">
        <f t="shared" si="19"/>
        <v>0.90422417398577992</v>
      </c>
      <c r="W103" s="174">
        <f t="shared" si="20"/>
        <v>6.5836603075318259</v>
      </c>
      <c r="X103" s="175">
        <f t="shared" si="21"/>
        <v>1.238184859891259</v>
      </c>
    </row>
    <row r="104" spans="2:24" x14ac:dyDescent="0.3">
      <c r="B104" s="168" t="s">
        <v>171</v>
      </c>
      <c r="C104" s="169">
        <v>10.367093000000001</v>
      </c>
      <c r="D104" s="147">
        <v>107.48699999999999</v>
      </c>
      <c r="E104" s="147">
        <v>16.027082</v>
      </c>
      <c r="F104" s="147">
        <v>81.152000000000001</v>
      </c>
      <c r="G104" s="147">
        <v>7.5045320000000002</v>
      </c>
      <c r="H104" s="147">
        <v>63.677</v>
      </c>
      <c r="I104" s="147">
        <v>6.2379369999999996</v>
      </c>
      <c r="J104" s="170">
        <v>52.308</v>
      </c>
      <c r="K104" s="149">
        <f t="shared" si="22"/>
        <v>1.316011745458064E-4</v>
      </c>
      <c r="L104" s="148">
        <f t="shared" si="23"/>
        <v>1.1646051009995961E-4</v>
      </c>
      <c r="M104" s="148">
        <f t="shared" si="24"/>
        <v>2.1036818079086617E-4</v>
      </c>
      <c r="N104" s="148">
        <f t="shared" si="25"/>
        <v>9.1526583757640741E-5</v>
      </c>
      <c r="O104" s="148">
        <f t="shared" si="26"/>
        <v>9.7249666942514864E-5</v>
      </c>
      <c r="P104" s="148">
        <f t="shared" si="27"/>
        <v>7.2307209161951198E-5</v>
      </c>
      <c r="Q104" s="148">
        <f t="shared" si="28"/>
        <v>9.4014899829208308E-5</v>
      </c>
      <c r="R104" s="171">
        <f t="shared" si="29"/>
        <v>6.1492498408939784E-5</v>
      </c>
      <c r="S104" s="172">
        <f t="shared" si="16"/>
        <v>-0.35315155934186893</v>
      </c>
      <c r="T104" s="173">
        <f t="shared" si="17"/>
        <v>0.32451449132492116</v>
      </c>
      <c r="U104" s="174">
        <f t="shared" si="18"/>
        <v>1.1356537622865757</v>
      </c>
      <c r="V104" s="174">
        <f t="shared" si="19"/>
        <v>0.55142616808136435</v>
      </c>
      <c r="W104" s="174">
        <f t="shared" si="20"/>
        <v>0.20304709714125058</v>
      </c>
      <c r="X104" s="175">
        <f t="shared" si="21"/>
        <v>0.21734725089852414</v>
      </c>
    </row>
    <row r="105" spans="2:24" x14ac:dyDescent="0.3">
      <c r="B105" s="168" t="s">
        <v>64</v>
      </c>
      <c r="C105" s="169">
        <v>697.496488</v>
      </c>
      <c r="D105" s="147">
        <v>1039.0830000000001</v>
      </c>
      <c r="E105" s="147">
        <v>641.57875300000001</v>
      </c>
      <c r="F105" s="147">
        <v>981.75300000000004</v>
      </c>
      <c r="G105" s="147">
        <v>567.76918699999999</v>
      </c>
      <c r="H105" s="147">
        <v>1079.3440000000001</v>
      </c>
      <c r="I105" s="147">
        <v>469.96312999999998</v>
      </c>
      <c r="J105" s="170">
        <v>821.04500000000007</v>
      </c>
      <c r="K105" s="149">
        <f t="shared" si="22"/>
        <v>8.8541076136169454E-3</v>
      </c>
      <c r="L105" s="148">
        <f t="shared" si="23"/>
        <v>1.1258304373198279E-3</v>
      </c>
      <c r="M105" s="148">
        <f t="shared" si="24"/>
        <v>8.4212307082900343E-3</v>
      </c>
      <c r="N105" s="148">
        <f t="shared" si="25"/>
        <v>1.1072616594022954E-3</v>
      </c>
      <c r="O105" s="148">
        <f t="shared" si="26"/>
        <v>7.3576026241173242E-3</v>
      </c>
      <c r="P105" s="148">
        <f t="shared" si="27"/>
        <v>1.2256286000549188E-3</v>
      </c>
      <c r="Q105" s="148">
        <f t="shared" si="28"/>
        <v>7.0830366818983902E-3</v>
      </c>
      <c r="R105" s="171">
        <f t="shared" si="29"/>
        <v>9.652081585258081E-4</v>
      </c>
      <c r="S105" s="172">
        <f t="shared" si="16"/>
        <v>8.7156463237803017E-2</v>
      </c>
      <c r="T105" s="173">
        <f t="shared" si="17"/>
        <v>5.8395543481914558E-2</v>
      </c>
      <c r="U105" s="174">
        <f t="shared" si="18"/>
        <v>0.12999924562655063</v>
      </c>
      <c r="V105" s="174">
        <f t="shared" si="19"/>
        <v>0.19573592190440237</v>
      </c>
      <c r="W105" s="174">
        <f t="shared" si="20"/>
        <v>0.20811431952119319</v>
      </c>
      <c r="X105" s="175">
        <f t="shared" si="21"/>
        <v>0.31459786004421186</v>
      </c>
    </row>
    <row r="106" spans="2:24" x14ac:dyDescent="0.3">
      <c r="B106" s="168" t="s">
        <v>130</v>
      </c>
      <c r="C106" s="169">
        <v>601.56485999999995</v>
      </c>
      <c r="D106" s="147">
        <v>2435.4670000000001</v>
      </c>
      <c r="E106" s="147">
        <v>559.69739300000003</v>
      </c>
      <c r="F106" s="147">
        <v>2267.7740000000003</v>
      </c>
      <c r="G106" s="147">
        <v>516.47557300000005</v>
      </c>
      <c r="H106" s="147">
        <v>1978.116</v>
      </c>
      <c r="I106" s="147">
        <v>548.39950099999999</v>
      </c>
      <c r="J106" s="170">
        <v>2053.377</v>
      </c>
      <c r="K106" s="149">
        <f t="shared" si="22"/>
        <v>7.6363395352471103E-3</v>
      </c>
      <c r="L106" s="148">
        <f t="shared" si="23"/>
        <v>2.6387910086951758E-3</v>
      </c>
      <c r="M106" s="148">
        <f t="shared" si="24"/>
        <v>7.3464728238615412E-3</v>
      </c>
      <c r="N106" s="148">
        <f t="shared" si="25"/>
        <v>2.5576893601439274E-3</v>
      </c>
      <c r="O106" s="148">
        <f t="shared" si="26"/>
        <v>6.6928993651029171E-3</v>
      </c>
      <c r="P106" s="148">
        <f t="shared" si="27"/>
        <v>2.2462120916280958E-3</v>
      </c>
      <c r="Q106" s="148">
        <f t="shared" si="28"/>
        <v>8.2651883391741243E-3</v>
      </c>
      <c r="R106" s="171">
        <f t="shared" si="29"/>
        <v>2.4139191310211354E-3</v>
      </c>
      <c r="S106" s="172">
        <f t="shared" si="16"/>
        <v>7.4803755607273148E-2</v>
      </c>
      <c r="T106" s="173">
        <f t="shared" si="17"/>
        <v>7.3946081046876611E-2</v>
      </c>
      <c r="U106" s="174">
        <f t="shared" si="18"/>
        <v>8.3686087512216067E-2</v>
      </c>
      <c r="V106" s="174">
        <f t="shared" si="19"/>
        <v>0.10441190292868785</v>
      </c>
      <c r="W106" s="174">
        <f t="shared" si="20"/>
        <v>-5.8212904901968399E-2</v>
      </c>
      <c r="X106" s="175">
        <f t="shared" si="21"/>
        <v>-3.6652304959099102E-2</v>
      </c>
    </row>
    <row r="107" spans="2:24" x14ac:dyDescent="0.3">
      <c r="B107" s="168" t="s">
        <v>127</v>
      </c>
      <c r="C107" s="169">
        <v>15.624794</v>
      </c>
      <c r="D107" s="147">
        <v>36.283000000000001</v>
      </c>
      <c r="E107" s="147">
        <v>17.062048000000001</v>
      </c>
      <c r="F107" s="147">
        <v>40.14</v>
      </c>
      <c r="G107" s="147">
        <v>21.010321999999999</v>
      </c>
      <c r="H107" s="147">
        <v>31.295999999999996</v>
      </c>
      <c r="I107" s="147">
        <v>21.661269999999998</v>
      </c>
      <c r="J107" s="170">
        <v>35.551000000000002</v>
      </c>
      <c r="K107" s="149">
        <f t="shared" si="22"/>
        <v>1.9834308831186026E-4</v>
      </c>
      <c r="L107" s="148">
        <f t="shared" si="23"/>
        <v>3.9312072045520251E-5</v>
      </c>
      <c r="M107" s="148">
        <f t="shared" si="24"/>
        <v>2.2395293156461272E-4</v>
      </c>
      <c r="N107" s="148">
        <f t="shared" si="25"/>
        <v>4.5271553036668219E-5</v>
      </c>
      <c r="O107" s="148">
        <f t="shared" si="26"/>
        <v>2.7226838620382889E-4</v>
      </c>
      <c r="P107" s="148">
        <f t="shared" si="27"/>
        <v>3.5537578999205753E-5</v>
      </c>
      <c r="Q107" s="148">
        <f t="shared" si="28"/>
        <v>3.2646724858289444E-4</v>
      </c>
      <c r="R107" s="171">
        <f t="shared" si="29"/>
        <v>4.1793221131303404E-5</v>
      </c>
      <c r="S107" s="172">
        <f t="shared" si="16"/>
        <v>-8.423689817306812E-2</v>
      </c>
      <c r="T107" s="173">
        <f t="shared" si="17"/>
        <v>-9.6088689586447451E-2</v>
      </c>
      <c r="U107" s="174">
        <f t="shared" si="18"/>
        <v>-0.18792068013046148</v>
      </c>
      <c r="V107" s="174">
        <f t="shared" si="19"/>
        <v>0.12908216365221792</v>
      </c>
      <c r="W107" s="174">
        <f t="shared" si="20"/>
        <v>-3.00512389162777E-2</v>
      </c>
      <c r="X107" s="175">
        <f t="shared" si="21"/>
        <v>-0.11968720992377169</v>
      </c>
    </row>
    <row r="108" spans="2:24" x14ac:dyDescent="0.3">
      <c r="B108" s="168" t="s">
        <v>166</v>
      </c>
      <c r="C108" s="169">
        <v>2749.8586989999999</v>
      </c>
      <c r="D108" s="147">
        <v>9714.7520000000004</v>
      </c>
      <c r="E108" s="147">
        <v>2787.4891699999998</v>
      </c>
      <c r="F108" s="147">
        <v>8359.375</v>
      </c>
      <c r="G108" s="147">
        <v>2332.5292760000002</v>
      </c>
      <c r="H108" s="147">
        <v>7787.6279999999997</v>
      </c>
      <c r="I108" s="147">
        <v>2602.7367869999998</v>
      </c>
      <c r="J108" s="170">
        <v>9209.7880000000005</v>
      </c>
      <c r="K108" s="149">
        <f t="shared" si="22"/>
        <v>3.4907050088525592E-2</v>
      </c>
      <c r="L108" s="148">
        <f t="shared" si="23"/>
        <v>1.0525784266140118E-2</v>
      </c>
      <c r="M108" s="148">
        <f t="shared" si="24"/>
        <v>3.6588009324912754E-2</v>
      </c>
      <c r="N108" s="148">
        <f t="shared" si="25"/>
        <v>9.4280490449899935E-3</v>
      </c>
      <c r="O108" s="148">
        <f t="shared" si="26"/>
        <v>3.0226761005838251E-2</v>
      </c>
      <c r="P108" s="148">
        <f t="shared" si="27"/>
        <v>8.8430932153127136E-3</v>
      </c>
      <c r="Q108" s="148">
        <f t="shared" si="28"/>
        <v>3.9227077527650644E-2</v>
      </c>
      <c r="R108" s="171">
        <f t="shared" si="29"/>
        <v>1.082688831415219E-2</v>
      </c>
      <c r="S108" s="172">
        <f t="shared" si="16"/>
        <v>-1.3499772987458747E-2</v>
      </c>
      <c r="T108" s="173">
        <f t="shared" si="17"/>
        <v>0.16213855700934587</v>
      </c>
      <c r="U108" s="174">
        <f t="shared" si="18"/>
        <v>0.19505002517276004</v>
      </c>
      <c r="V108" s="174">
        <f t="shared" si="19"/>
        <v>-9.2337956096275042E-2</v>
      </c>
      <c r="W108" s="174">
        <f t="shared" si="20"/>
        <v>-0.10381668724613902</v>
      </c>
      <c r="X108" s="175">
        <f t="shared" si="21"/>
        <v>-0.15441832102975672</v>
      </c>
    </row>
    <row r="109" spans="2:24" x14ac:dyDescent="0.3">
      <c r="B109" s="168" t="s">
        <v>168</v>
      </c>
      <c r="C109" s="169">
        <v>169.99371600000001</v>
      </c>
      <c r="D109" s="147">
        <v>676.50900000000001</v>
      </c>
      <c r="E109" s="147">
        <v>172.33292599999999</v>
      </c>
      <c r="F109" s="147">
        <v>699.17700000000002</v>
      </c>
      <c r="G109" s="147">
        <v>169.05132499999999</v>
      </c>
      <c r="H109" s="147">
        <v>587.93099999999993</v>
      </c>
      <c r="I109" s="147">
        <v>166.25902600000001</v>
      </c>
      <c r="J109" s="170">
        <v>570.34900000000005</v>
      </c>
      <c r="K109" s="149">
        <f t="shared" si="22"/>
        <v>2.1579214820399741E-3</v>
      </c>
      <c r="L109" s="148">
        <f t="shared" si="23"/>
        <v>7.3298708892436835E-4</v>
      </c>
      <c r="M109" s="148">
        <f t="shared" si="24"/>
        <v>2.2620065295096735E-3</v>
      </c>
      <c r="N109" s="148">
        <f t="shared" si="25"/>
        <v>7.8856075330140942E-4</v>
      </c>
      <c r="O109" s="148">
        <f t="shared" si="26"/>
        <v>2.1907009061245702E-3</v>
      </c>
      <c r="P109" s="148">
        <f t="shared" si="27"/>
        <v>6.6761389182585747E-4</v>
      </c>
      <c r="Q109" s="148">
        <f t="shared" si="28"/>
        <v>2.5057684415683806E-3</v>
      </c>
      <c r="R109" s="171">
        <f t="shared" si="29"/>
        <v>6.7049370985394969E-4</v>
      </c>
      <c r="S109" s="172">
        <f t="shared" si="16"/>
        <v>-1.3573784501285546E-2</v>
      </c>
      <c r="T109" s="173">
        <f t="shared" si="17"/>
        <v>-3.2420974946258285E-2</v>
      </c>
      <c r="U109" s="174">
        <f t="shared" si="18"/>
        <v>1.9411862048404505E-2</v>
      </c>
      <c r="V109" s="174">
        <f t="shared" si="19"/>
        <v>0.22587573573373487</v>
      </c>
      <c r="W109" s="174">
        <f t="shared" si="20"/>
        <v>1.6794871636021558E-2</v>
      </c>
      <c r="X109" s="175">
        <f t="shared" si="21"/>
        <v>3.0826739417444182E-2</v>
      </c>
    </row>
    <row r="110" spans="2:24" x14ac:dyDescent="0.3">
      <c r="B110" s="168" t="s">
        <v>169</v>
      </c>
      <c r="C110" s="169">
        <v>41.657187</v>
      </c>
      <c r="D110" s="147">
        <v>163.15699999999998</v>
      </c>
      <c r="E110" s="147">
        <v>61.943643000000002</v>
      </c>
      <c r="F110" s="147">
        <v>191.83199999999999</v>
      </c>
      <c r="G110" s="147">
        <v>69.073462000000006</v>
      </c>
      <c r="H110" s="147">
        <v>220.97300000000001</v>
      </c>
      <c r="I110" s="147">
        <v>90.0364</v>
      </c>
      <c r="J110" s="170">
        <v>258.97800000000001</v>
      </c>
      <c r="K110" s="149">
        <f t="shared" si="22"/>
        <v>5.2880153939723474E-4</v>
      </c>
      <c r="L110" s="148">
        <f t="shared" si="23"/>
        <v>1.7677809824796588E-4</v>
      </c>
      <c r="M110" s="148">
        <f t="shared" si="24"/>
        <v>8.1305951323321806E-4</v>
      </c>
      <c r="N110" s="148">
        <f t="shared" si="25"/>
        <v>2.1635606781589779E-4</v>
      </c>
      <c r="O110" s="148">
        <f t="shared" si="26"/>
        <v>8.9510860558212777E-4</v>
      </c>
      <c r="P110" s="148">
        <f t="shared" si="27"/>
        <v>2.5092169747544397E-4</v>
      </c>
      <c r="Q110" s="148">
        <f t="shared" si="28"/>
        <v>1.3569811825580366E-3</v>
      </c>
      <c r="R110" s="171">
        <f t="shared" si="29"/>
        <v>3.0445064336144393E-4</v>
      </c>
      <c r="S110" s="172">
        <f t="shared" si="16"/>
        <v>-0.32749859416566762</v>
      </c>
      <c r="T110" s="173">
        <f t="shared" si="17"/>
        <v>-0.1494797531173111</v>
      </c>
      <c r="U110" s="174">
        <f t="shared" si="18"/>
        <v>-0.10322081438454622</v>
      </c>
      <c r="V110" s="174">
        <f t="shared" si="19"/>
        <v>-0.25927298843917246</v>
      </c>
      <c r="W110" s="174">
        <f t="shared" si="20"/>
        <v>-0.23282736759799361</v>
      </c>
      <c r="X110" s="175">
        <f t="shared" si="21"/>
        <v>-0.14674991698136519</v>
      </c>
    </row>
    <row r="111" spans="2:24" x14ac:dyDescent="0.3">
      <c r="B111" s="168" t="s">
        <v>163</v>
      </c>
      <c r="C111" s="169">
        <v>150.14224899999999</v>
      </c>
      <c r="D111" s="147">
        <v>443.315</v>
      </c>
      <c r="E111" s="147">
        <v>126.625528</v>
      </c>
      <c r="F111" s="147">
        <v>485.52099999999996</v>
      </c>
      <c r="G111" s="147">
        <v>128.65526500000001</v>
      </c>
      <c r="H111" s="147">
        <v>369.05</v>
      </c>
      <c r="I111" s="147">
        <v>148.10701700000001</v>
      </c>
      <c r="J111" s="170">
        <v>460.654</v>
      </c>
      <c r="K111" s="149">
        <f t="shared" si="22"/>
        <v>1.9059244782842137E-3</v>
      </c>
      <c r="L111" s="148">
        <f t="shared" si="23"/>
        <v>4.8032497915993186E-4</v>
      </c>
      <c r="M111" s="148">
        <f t="shared" si="24"/>
        <v>1.6620606275704389E-3</v>
      </c>
      <c r="N111" s="148">
        <f t="shared" si="25"/>
        <v>5.4759067518475807E-4</v>
      </c>
      <c r="O111" s="148">
        <f t="shared" si="26"/>
        <v>1.6672167793609235E-3</v>
      </c>
      <c r="P111" s="148">
        <f t="shared" si="27"/>
        <v>4.1906772525744136E-4</v>
      </c>
      <c r="Q111" s="148">
        <f t="shared" si="28"/>
        <v>2.2321909258233696E-3</v>
      </c>
      <c r="R111" s="171">
        <f t="shared" si="29"/>
        <v>5.4153791699303633E-4</v>
      </c>
      <c r="S111" s="172">
        <f t="shared" si="16"/>
        <v>0.18571864118900261</v>
      </c>
      <c r="T111" s="173">
        <f t="shared" si="17"/>
        <v>-8.692929862971932E-2</v>
      </c>
      <c r="U111" s="174">
        <f t="shared" si="18"/>
        <v>-1.5776556054662882E-2</v>
      </c>
      <c r="V111" s="174">
        <f t="shared" si="19"/>
        <v>5.3981947405210784E-2</v>
      </c>
      <c r="W111" s="174">
        <f t="shared" si="20"/>
        <v>-0.13133578944473645</v>
      </c>
      <c r="X111" s="175">
        <f t="shared" si="21"/>
        <v>-0.19885640849748398</v>
      </c>
    </row>
    <row r="112" spans="2:24" x14ac:dyDescent="0.3">
      <c r="B112" s="168" t="s">
        <v>96</v>
      </c>
      <c r="C112" s="169">
        <v>1186.0333310000001</v>
      </c>
      <c r="D112" s="147">
        <v>5927.2660000000005</v>
      </c>
      <c r="E112" s="147">
        <v>1086.4883090000001</v>
      </c>
      <c r="F112" s="147">
        <v>5195.1270000000004</v>
      </c>
      <c r="G112" s="147">
        <v>1041.226144</v>
      </c>
      <c r="H112" s="147">
        <v>4552.7910000000002</v>
      </c>
      <c r="I112" s="147">
        <v>1004.935051</v>
      </c>
      <c r="J112" s="170">
        <v>4735.3440000000001</v>
      </c>
      <c r="K112" s="149">
        <f t="shared" si="22"/>
        <v>1.5055655371286355E-2</v>
      </c>
      <c r="L112" s="148">
        <f t="shared" si="23"/>
        <v>6.4221014807199685E-3</v>
      </c>
      <c r="M112" s="148">
        <f t="shared" si="24"/>
        <v>1.4261022001065101E-2</v>
      </c>
      <c r="N112" s="148">
        <f t="shared" si="25"/>
        <v>5.8592792105811422E-3</v>
      </c>
      <c r="O112" s="148">
        <f t="shared" si="26"/>
        <v>1.3493032705548995E-2</v>
      </c>
      <c r="P112" s="148">
        <f t="shared" si="27"/>
        <v>5.1698354367769993E-3</v>
      </c>
      <c r="Q112" s="148">
        <f t="shared" si="28"/>
        <v>1.5145851610015514E-2</v>
      </c>
      <c r="R112" s="171">
        <f t="shared" si="29"/>
        <v>5.566799215909279E-3</v>
      </c>
      <c r="S112" s="172">
        <f t="shared" si="16"/>
        <v>9.1620886460914486E-2</v>
      </c>
      <c r="T112" s="173">
        <f t="shared" si="17"/>
        <v>0.14092802736102517</v>
      </c>
      <c r="U112" s="174">
        <f t="shared" si="18"/>
        <v>4.3470061965712681E-2</v>
      </c>
      <c r="V112" s="174">
        <f t="shared" si="19"/>
        <v>9.7096008230869835E-2</v>
      </c>
      <c r="W112" s="174">
        <f t="shared" si="20"/>
        <v>3.6112874124439198E-2</v>
      </c>
      <c r="X112" s="175">
        <f t="shared" si="21"/>
        <v>-3.8551159113255573E-2</v>
      </c>
    </row>
    <row r="113" spans="2:24" x14ac:dyDescent="0.3">
      <c r="B113" s="168" t="s">
        <v>79</v>
      </c>
      <c r="C113" s="169">
        <v>912.11856499999999</v>
      </c>
      <c r="D113" s="147">
        <v>3602.59</v>
      </c>
      <c r="E113" s="147">
        <v>781.43537900000001</v>
      </c>
      <c r="F113" s="147">
        <v>3107.6609999999996</v>
      </c>
      <c r="G113" s="147">
        <v>808.61087299999997</v>
      </c>
      <c r="H113" s="147">
        <v>3112.65</v>
      </c>
      <c r="I113" s="147">
        <v>720.22191999999995</v>
      </c>
      <c r="J113" s="170">
        <v>2877.4429999999998</v>
      </c>
      <c r="K113" s="149">
        <f t="shared" si="22"/>
        <v>1.1578547089240488E-2</v>
      </c>
      <c r="L113" s="148">
        <f t="shared" si="23"/>
        <v>3.9033508152708099E-3</v>
      </c>
      <c r="M113" s="148">
        <f t="shared" si="24"/>
        <v>1.0256960005935642E-2</v>
      </c>
      <c r="N113" s="148">
        <f t="shared" si="25"/>
        <v>3.5049486741775128E-3</v>
      </c>
      <c r="O113" s="148">
        <f t="shared" si="26"/>
        <v>1.0478619864016327E-2</v>
      </c>
      <c r="P113" s="148">
        <f t="shared" si="27"/>
        <v>3.5345106490247253E-3</v>
      </c>
      <c r="Q113" s="148">
        <f t="shared" si="28"/>
        <v>1.0854805308806434E-2</v>
      </c>
      <c r="R113" s="171">
        <f t="shared" si="29"/>
        <v>3.382678731729657E-3</v>
      </c>
      <c r="S113" s="172">
        <f t="shared" si="16"/>
        <v>0.16723479575142197</v>
      </c>
      <c r="T113" s="173">
        <f t="shared" si="17"/>
        <v>0.15926093611883685</v>
      </c>
      <c r="U113" s="174">
        <f t="shared" si="18"/>
        <v>-3.3607628721559313E-2</v>
      </c>
      <c r="V113" s="174">
        <f t="shared" si="19"/>
        <v>8.0007840294316734E-2</v>
      </c>
      <c r="W113" s="174">
        <f t="shared" si="20"/>
        <v>0.12272460827073961</v>
      </c>
      <c r="X113" s="175">
        <f t="shared" si="21"/>
        <v>8.1741671338059652E-2</v>
      </c>
    </row>
    <row r="114" spans="2:24" x14ac:dyDescent="0.3">
      <c r="B114" s="168" t="s">
        <v>81</v>
      </c>
      <c r="C114" s="169">
        <v>42.543439999999997</v>
      </c>
      <c r="D114" s="147">
        <v>111.944</v>
      </c>
      <c r="E114" s="147">
        <v>45.053021999999999</v>
      </c>
      <c r="F114" s="147">
        <v>124.904</v>
      </c>
      <c r="G114" s="147">
        <v>39.044181000000002</v>
      </c>
      <c r="H114" s="147">
        <v>116.562</v>
      </c>
      <c r="I114" s="147">
        <v>41.176941999999997</v>
      </c>
      <c r="J114" s="170">
        <v>147.12100000000001</v>
      </c>
      <c r="K114" s="149">
        <f t="shared" si="22"/>
        <v>5.4005174577087718E-4</v>
      </c>
      <c r="L114" s="148">
        <f t="shared" si="23"/>
        <v>1.2128960099946859E-4</v>
      </c>
      <c r="M114" s="148">
        <f t="shared" si="24"/>
        <v>5.9135669719983153E-4</v>
      </c>
      <c r="N114" s="148">
        <f t="shared" si="25"/>
        <v>1.4087189986278044E-4</v>
      </c>
      <c r="O114" s="148">
        <f t="shared" si="26"/>
        <v>5.0596540840831469E-4</v>
      </c>
      <c r="P114" s="148">
        <f t="shared" si="27"/>
        <v>1.3235976748803111E-4</v>
      </c>
      <c r="Q114" s="148">
        <f t="shared" si="28"/>
        <v>6.2059717457921108E-4</v>
      </c>
      <c r="R114" s="171">
        <f t="shared" si="29"/>
        <v>1.7295323580373233E-4</v>
      </c>
      <c r="S114" s="172">
        <f t="shared" si="16"/>
        <v>-5.5702856070343088E-2</v>
      </c>
      <c r="T114" s="173">
        <f t="shared" si="17"/>
        <v>-0.10375968743995378</v>
      </c>
      <c r="U114" s="174">
        <f t="shared" si="18"/>
        <v>0.15389850282683604</v>
      </c>
      <c r="V114" s="174">
        <f t="shared" si="19"/>
        <v>-0.1510117522311567</v>
      </c>
      <c r="W114" s="174">
        <f t="shared" si="20"/>
        <v>-5.1795031306598571E-2</v>
      </c>
      <c r="X114" s="175">
        <f t="shared" si="21"/>
        <v>-0.20771337878345042</v>
      </c>
    </row>
    <row r="115" spans="2:24" x14ac:dyDescent="0.3">
      <c r="B115" s="168" t="s">
        <v>91</v>
      </c>
      <c r="C115" s="169">
        <v>694.00578199999995</v>
      </c>
      <c r="D115" s="147">
        <v>5431.9390000000003</v>
      </c>
      <c r="E115" s="147">
        <v>617.16512599999999</v>
      </c>
      <c r="F115" s="147">
        <v>5012.509</v>
      </c>
      <c r="G115" s="147">
        <v>614.58307500000001</v>
      </c>
      <c r="H115" s="147">
        <v>4825.2539999999999</v>
      </c>
      <c r="I115" s="147">
        <v>527.61852199999998</v>
      </c>
      <c r="J115" s="170">
        <v>4485.0280000000002</v>
      </c>
      <c r="K115" s="149">
        <f t="shared" si="22"/>
        <v>8.8097961552752388E-3</v>
      </c>
      <c r="L115" s="148">
        <f t="shared" si="23"/>
        <v>5.8854223001094516E-3</v>
      </c>
      <c r="M115" s="148">
        <f t="shared" si="24"/>
        <v>8.1007824633445875E-3</v>
      </c>
      <c r="N115" s="148">
        <f t="shared" si="25"/>
        <v>5.6533150732505418E-3</v>
      </c>
      <c r="O115" s="148">
        <f t="shared" si="26"/>
        <v>7.9642540470553826E-3</v>
      </c>
      <c r="P115" s="148">
        <f t="shared" si="27"/>
        <v>5.4792256267968287E-3</v>
      </c>
      <c r="Q115" s="148">
        <f t="shared" si="28"/>
        <v>7.9519883727368415E-3</v>
      </c>
      <c r="R115" s="171">
        <f t="shared" si="29"/>
        <v>5.2725314895245541E-3</v>
      </c>
      <c r="S115" s="172">
        <f t="shared" si="16"/>
        <v>0.12450582957922984</v>
      </c>
      <c r="T115" s="173">
        <f t="shared" si="17"/>
        <v>8.3676657737671967E-2</v>
      </c>
      <c r="U115" s="174">
        <f t="shared" si="18"/>
        <v>4.2013050880060909E-3</v>
      </c>
      <c r="V115" s="174">
        <f t="shared" si="19"/>
        <v>0.11760929920615881</v>
      </c>
      <c r="W115" s="174">
        <f t="shared" si="20"/>
        <v>0.1648246780085556</v>
      </c>
      <c r="X115" s="175">
        <f t="shared" si="21"/>
        <v>7.5858166325828869E-2</v>
      </c>
    </row>
    <row r="116" spans="2:24" x14ac:dyDescent="0.3">
      <c r="B116" s="168" t="s">
        <v>80</v>
      </c>
      <c r="C116" s="169">
        <v>181.512621</v>
      </c>
      <c r="D116" s="147">
        <v>584.80399999999997</v>
      </c>
      <c r="E116" s="147">
        <v>188.54488799999999</v>
      </c>
      <c r="F116" s="147">
        <v>602.75900000000001</v>
      </c>
      <c r="G116" s="147">
        <v>245.65684899999999</v>
      </c>
      <c r="H116" s="147">
        <v>598.62300000000005</v>
      </c>
      <c r="I116" s="147">
        <v>204.89771300000001</v>
      </c>
      <c r="J116" s="170">
        <v>536.125</v>
      </c>
      <c r="K116" s="149">
        <f t="shared" si="22"/>
        <v>2.3041439021032994E-3</v>
      </c>
      <c r="L116" s="148">
        <f t="shared" si="23"/>
        <v>6.3362613291371777E-4</v>
      </c>
      <c r="M116" s="148">
        <f t="shared" si="24"/>
        <v>2.4748014071418372E-3</v>
      </c>
      <c r="N116" s="148">
        <f t="shared" si="25"/>
        <v>6.7981654302015691E-4</v>
      </c>
      <c r="O116" s="148">
        <f t="shared" si="26"/>
        <v>3.1834159341845251E-3</v>
      </c>
      <c r="P116" s="148">
        <f t="shared" si="27"/>
        <v>6.7975498955909859E-4</v>
      </c>
      <c r="Q116" s="148">
        <f t="shared" si="28"/>
        <v>3.088110374139539E-3</v>
      </c>
      <c r="R116" s="171">
        <f t="shared" si="29"/>
        <v>6.3026048997271626E-4</v>
      </c>
      <c r="S116" s="172">
        <f t="shared" si="16"/>
        <v>-3.7297574464071337E-2</v>
      </c>
      <c r="T116" s="173">
        <f t="shared" si="17"/>
        <v>-2.9788024732936402E-2</v>
      </c>
      <c r="U116" s="174">
        <f t="shared" si="18"/>
        <v>-0.23248674414121473</v>
      </c>
      <c r="V116" s="174">
        <f t="shared" si="19"/>
        <v>0.12428817906271861</v>
      </c>
      <c r="W116" s="174">
        <f t="shared" si="20"/>
        <v>0.19892430912589054</v>
      </c>
      <c r="X116" s="175">
        <f t="shared" si="21"/>
        <v>0.1165735602704594</v>
      </c>
    </row>
    <row r="117" spans="2:24" x14ac:dyDescent="0.3">
      <c r="B117" s="168" t="s">
        <v>134</v>
      </c>
      <c r="C117" s="169">
        <v>469.11775299999999</v>
      </c>
      <c r="D117" s="147">
        <v>9053.7349999999988</v>
      </c>
      <c r="E117" s="147">
        <v>497.88230900000002</v>
      </c>
      <c r="F117" s="147">
        <v>10517.996000000001</v>
      </c>
      <c r="G117" s="147">
        <v>384.31309599999997</v>
      </c>
      <c r="H117" s="147">
        <v>8265.7880000000005</v>
      </c>
      <c r="I117" s="147">
        <v>380.34852799999999</v>
      </c>
      <c r="J117" s="170">
        <v>8353.4699999999993</v>
      </c>
      <c r="K117" s="149">
        <f t="shared" si="22"/>
        <v>5.9550394016036588E-3</v>
      </c>
      <c r="L117" s="148">
        <f t="shared" si="23"/>
        <v>9.8095825207686303E-3</v>
      </c>
      <c r="M117" s="148">
        <f t="shared" si="24"/>
        <v>6.5351007496115571E-3</v>
      </c>
      <c r="N117" s="148">
        <f t="shared" si="25"/>
        <v>1.1862631134864578E-2</v>
      </c>
      <c r="O117" s="148">
        <f t="shared" si="26"/>
        <v>4.980233356010306E-3</v>
      </c>
      <c r="P117" s="148">
        <f t="shared" si="27"/>
        <v>9.3860587308501713E-3</v>
      </c>
      <c r="Q117" s="148">
        <f t="shared" si="28"/>
        <v>5.7324126165600635E-3</v>
      </c>
      <c r="R117" s="171">
        <f t="shared" si="29"/>
        <v>9.820213747115664E-3</v>
      </c>
      <c r="S117" s="172">
        <f t="shared" si="16"/>
        <v>-5.7773806138590955E-2</v>
      </c>
      <c r="T117" s="173">
        <f t="shared" si="17"/>
        <v>-0.1392148276154509</v>
      </c>
      <c r="U117" s="174">
        <f t="shared" si="18"/>
        <v>0.29551221174102293</v>
      </c>
      <c r="V117" s="174">
        <f t="shared" si="19"/>
        <v>0.25911698970607455</v>
      </c>
      <c r="W117" s="174">
        <f t="shared" si="20"/>
        <v>1.0423513457110012E-2</v>
      </c>
      <c r="X117" s="175">
        <f t="shared" si="21"/>
        <v>-1.0496476314633241E-2</v>
      </c>
    </row>
    <row r="118" spans="2:24" x14ac:dyDescent="0.3">
      <c r="B118" s="168" t="s">
        <v>150</v>
      </c>
      <c r="C118" s="169">
        <v>293.35895299999999</v>
      </c>
      <c r="D118" s="147">
        <v>5627.0059999999994</v>
      </c>
      <c r="E118" s="147">
        <v>275.914514</v>
      </c>
      <c r="F118" s="147">
        <v>5560.1750000000002</v>
      </c>
      <c r="G118" s="147">
        <v>256.65097500000002</v>
      </c>
      <c r="H118" s="147">
        <v>5505.8980000000001</v>
      </c>
      <c r="I118" s="147">
        <v>233.045984</v>
      </c>
      <c r="J118" s="170">
        <v>4851.0770000000002</v>
      </c>
      <c r="K118" s="149">
        <f t="shared" si="22"/>
        <v>3.7239352225670215E-3</v>
      </c>
      <c r="L118" s="148">
        <f t="shared" si="23"/>
        <v>6.0967743922105307E-3</v>
      </c>
      <c r="M118" s="148">
        <f t="shared" si="24"/>
        <v>3.6215971418862131E-3</v>
      </c>
      <c r="N118" s="148">
        <f t="shared" si="25"/>
        <v>6.2709954510626982E-3</v>
      </c>
      <c r="O118" s="148">
        <f t="shared" si="26"/>
        <v>3.3258865228666767E-3</v>
      </c>
      <c r="P118" s="148">
        <f t="shared" si="27"/>
        <v>6.2521180066643974E-3</v>
      </c>
      <c r="Q118" s="148">
        <f t="shared" si="28"/>
        <v>3.512346283933179E-3</v>
      </c>
      <c r="R118" s="171">
        <f t="shared" si="29"/>
        <v>5.7028531907957558E-3</v>
      </c>
      <c r="S118" s="172">
        <f t="shared" si="16"/>
        <v>6.3224071641261981E-2</v>
      </c>
      <c r="T118" s="173">
        <f t="shared" si="17"/>
        <v>1.2019585714478254E-2</v>
      </c>
      <c r="U118" s="174">
        <f t="shared" si="18"/>
        <v>7.50573380833639E-2</v>
      </c>
      <c r="V118" s="174">
        <f t="shared" si="19"/>
        <v>0.14617331367859143</v>
      </c>
      <c r="W118" s="174">
        <f t="shared" si="20"/>
        <v>0.10128898423754862</v>
      </c>
      <c r="X118" s="175">
        <f t="shared" si="21"/>
        <v>0.1349846642302317</v>
      </c>
    </row>
    <row r="119" spans="2:24" x14ac:dyDescent="0.3">
      <c r="B119" s="168" t="s">
        <v>151</v>
      </c>
      <c r="C119" s="169">
        <v>125.457718</v>
      </c>
      <c r="D119" s="147">
        <v>340.93400000000003</v>
      </c>
      <c r="E119" s="147">
        <v>148.934834</v>
      </c>
      <c r="F119" s="147">
        <v>365.68400000000003</v>
      </c>
      <c r="G119" s="147">
        <v>117.65408100000001</v>
      </c>
      <c r="H119" s="147">
        <v>281.05900000000003</v>
      </c>
      <c r="I119" s="147">
        <v>113.549778</v>
      </c>
      <c r="J119" s="170">
        <v>273.32600000000002</v>
      </c>
      <c r="K119" s="149">
        <f t="shared" si="22"/>
        <v>1.5925759559248243E-3</v>
      </c>
      <c r="L119" s="148">
        <f t="shared" si="23"/>
        <v>3.6939674147031394E-4</v>
      </c>
      <c r="M119" s="148">
        <f t="shared" si="24"/>
        <v>1.9548879880298634E-3</v>
      </c>
      <c r="N119" s="148">
        <f t="shared" si="25"/>
        <v>4.124335475999248E-4</v>
      </c>
      <c r="O119" s="148">
        <f t="shared" si="26"/>
        <v>1.5246547275270018E-3</v>
      </c>
      <c r="P119" s="148">
        <f t="shared" si="27"/>
        <v>3.1915121472193798E-4</v>
      </c>
      <c r="Q119" s="148">
        <f t="shared" si="28"/>
        <v>1.7113624270810753E-3</v>
      </c>
      <c r="R119" s="171">
        <f t="shared" si="29"/>
        <v>3.2131793645564496E-4</v>
      </c>
      <c r="S119" s="172">
        <f t="shared" si="16"/>
        <v>-0.15763347881396228</v>
      </c>
      <c r="T119" s="173">
        <f t="shared" si="17"/>
        <v>-6.7681386114787578E-2</v>
      </c>
      <c r="U119" s="174">
        <f t="shared" si="18"/>
        <v>0.26587053108680503</v>
      </c>
      <c r="V119" s="174">
        <f t="shared" si="19"/>
        <v>0.33790418767332775</v>
      </c>
      <c r="W119" s="174">
        <f t="shared" si="20"/>
        <v>3.6145407523386019E-2</v>
      </c>
      <c r="X119" s="175">
        <f t="shared" si="21"/>
        <v>2.8292222474261441E-2</v>
      </c>
    </row>
    <row r="120" spans="2:24" x14ac:dyDescent="0.3">
      <c r="B120" s="168" t="s">
        <v>84</v>
      </c>
      <c r="C120" s="169">
        <v>605.81484599999999</v>
      </c>
      <c r="D120" s="147">
        <v>1211.7380000000001</v>
      </c>
      <c r="E120" s="147">
        <v>559.31228699999997</v>
      </c>
      <c r="F120" s="147">
        <v>1140.2470000000001</v>
      </c>
      <c r="G120" s="147">
        <v>520.99481900000001</v>
      </c>
      <c r="H120" s="147">
        <v>1003.736</v>
      </c>
      <c r="I120" s="147">
        <v>433.97620899999998</v>
      </c>
      <c r="J120" s="170">
        <v>868.31499999999994</v>
      </c>
      <c r="K120" s="149">
        <f t="shared" si="22"/>
        <v>7.6902893888273994E-3</v>
      </c>
      <c r="L120" s="148">
        <f t="shared" si="23"/>
        <v>1.3128994723781004E-3</v>
      </c>
      <c r="M120" s="148">
        <f t="shared" si="24"/>
        <v>7.341418001740355E-3</v>
      </c>
      <c r="N120" s="148">
        <f t="shared" si="25"/>
        <v>1.286017751255651E-3</v>
      </c>
      <c r="O120" s="148">
        <f t="shared" si="26"/>
        <v>6.7514633326269799E-3</v>
      </c>
      <c r="P120" s="148">
        <f t="shared" si="27"/>
        <v>1.1397733702181361E-3</v>
      </c>
      <c r="Q120" s="148">
        <f t="shared" si="28"/>
        <v>6.5406607693207818E-3</v>
      </c>
      <c r="R120" s="171">
        <f t="shared" si="29"/>
        <v>1.0207780598753258E-3</v>
      </c>
      <c r="S120" s="172">
        <f t="shared" si="16"/>
        <v>8.3142387680104735E-2</v>
      </c>
      <c r="T120" s="173">
        <f t="shared" si="17"/>
        <v>6.269781898132587E-2</v>
      </c>
      <c r="U120" s="174">
        <f t="shared" si="18"/>
        <v>7.3546735212351333E-2</v>
      </c>
      <c r="V120" s="174">
        <f t="shared" si="19"/>
        <v>0.31317206313377066</v>
      </c>
      <c r="W120" s="174">
        <f t="shared" si="20"/>
        <v>0.20051470148678141</v>
      </c>
      <c r="X120" s="175">
        <f t="shared" si="21"/>
        <v>0.15595837915963684</v>
      </c>
    </row>
    <row r="121" spans="2:24" x14ac:dyDescent="0.3">
      <c r="B121" s="168" t="s">
        <v>109</v>
      </c>
      <c r="C121" s="169">
        <v>11.845725</v>
      </c>
      <c r="D121" s="147">
        <v>12.838000000000001</v>
      </c>
      <c r="E121" s="147">
        <v>5.6732750000000003</v>
      </c>
      <c r="F121" s="147">
        <v>16.215</v>
      </c>
      <c r="G121" s="147">
        <v>11.030633</v>
      </c>
      <c r="H121" s="147">
        <v>15.861000000000001</v>
      </c>
      <c r="I121" s="147">
        <v>7.989636</v>
      </c>
      <c r="J121" s="170">
        <v>21.357999999999997</v>
      </c>
      <c r="K121" s="149">
        <f t="shared" si="22"/>
        <v>1.5037111399951965E-4</v>
      </c>
      <c r="L121" s="148">
        <f t="shared" si="23"/>
        <v>1.390977540226522E-5</v>
      </c>
      <c r="M121" s="148">
        <f t="shared" si="24"/>
        <v>7.4466240384637775E-5</v>
      </c>
      <c r="N121" s="148">
        <f t="shared" si="25"/>
        <v>1.8287947994259471E-5</v>
      </c>
      <c r="O121" s="148">
        <f t="shared" si="26"/>
        <v>1.4294367529049293E-4</v>
      </c>
      <c r="P121" s="148">
        <f t="shared" si="27"/>
        <v>1.80106576082056E-5</v>
      </c>
      <c r="Q121" s="148">
        <f t="shared" si="28"/>
        <v>1.2041558422469425E-4</v>
      </c>
      <c r="R121" s="171">
        <f t="shared" si="29"/>
        <v>2.5108143706854319E-5</v>
      </c>
      <c r="S121" s="172">
        <f t="shared" si="16"/>
        <v>1.0879870973996502</v>
      </c>
      <c r="T121" s="173">
        <f t="shared" si="17"/>
        <v>-0.20826395312981805</v>
      </c>
      <c r="U121" s="174">
        <f t="shared" si="18"/>
        <v>-0.48568001491845481</v>
      </c>
      <c r="V121" s="174">
        <f t="shared" si="19"/>
        <v>-0.24079970034647424</v>
      </c>
      <c r="W121" s="174">
        <f t="shared" si="20"/>
        <v>0.38061771525010646</v>
      </c>
      <c r="X121" s="175">
        <f t="shared" si="21"/>
        <v>-0.25737428598183332</v>
      </c>
    </row>
    <row r="122" spans="2:24" x14ac:dyDescent="0.3">
      <c r="B122" s="168" t="s">
        <v>114</v>
      </c>
      <c r="C122" s="169">
        <v>5.7876099999999999</v>
      </c>
      <c r="D122" s="147">
        <v>15.952000000000002</v>
      </c>
      <c r="E122" s="147">
        <v>7.7094189999999996</v>
      </c>
      <c r="F122" s="147">
        <v>15.472</v>
      </c>
      <c r="G122" s="147">
        <v>8.8353470000000005</v>
      </c>
      <c r="H122" s="147">
        <v>15.765999999999998</v>
      </c>
      <c r="I122" s="147">
        <v>5.6295140000000004</v>
      </c>
      <c r="J122" s="170">
        <v>16.305</v>
      </c>
      <c r="K122" s="149">
        <f t="shared" si="22"/>
        <v>7.3468644856668547E-5</v>
      </c>
      <c r="L122" s="148">
        <f t="shared" si="23"/>
        <v>1.7283746472732108E-5</v>
      </c>
      <c r="M122" s="148">
        <f t="shared" si="24"/>
        <v>1.0119224759594657E-4</v>
      </c>
      <c r="N122" s="148">
        <f t="shared" si="25"/>
        <v>1.7449961848114863E-5</v>
      </c>
      <c r="O122" s="148">
        <f t="shared" si="26"/>
        <v>1.1449542130962302E-4</v>
      </c>
      <c r="P122" s="148">
        <f t="shared" si="27"/>
        <v>1.7902782160706733E-5</v>
      </c>
      <c r="Q122" s="148">
        <f t="shared" si="28"/>
        <v>8.484506893819637E-5</v>
      </c>
      <c r="R122" s="171">
        <f t="shared" si="29"/>
        <v>1.9167912872940337E-5</v>
      </c>
      <c r="S122" s="172">
        <f t="shared" si="16"/>
        <v>-0.24928065266656274</v>
      </c>
      <c r="T122" s="173">
        <f t="shared" si="17"/>
        <v>3.1023784901758056E-2</v>
      </c>
      <c r="U122" s="174">
        <f t="shared" si="18"/>
        <v>-0.12743449691336406</v>
      </c>
      <c r="V122" s="174">
        <f t="shared" si="19"/>
        <v>-5.1088623121741783E-2</v>
      </c>
      <c r="W122" s="174">
        <f t="shared" si="20"/>
        <v>0.56946887422253512</v>
      </c>
      <c r="X122" s="175">
        <f t="shared" si="21"/>
        <v>-3.3057344372891873E-2</v>
      </c>
    </row>
    <row r="123" spans="2:24" x14ac:dyDescent="0.3">
      <c r="B123" s="168" t="s">
        <v>141</v>
      </c>
      <c r="C123" s="169">
        <v>529.44289400000002</v>
      </c>
      <c r="D123" s="147">
        <v>11314.001</v>
      </c>
      <c r="E123" s="147">
        <v>504.86012199999999</v>
      </c>
      <c r="F123" s="147">
        <v>10756.796</v>
      </c>
      <c r="G123" s="147">
        <v>359.43261899999999</v>
      </c>
      <c r="H123" s="147">
        <v>7565.1640000000007</v>
      </c>
      <c r="I123" s="147">
        <v>315.81162699999999</v>
      </c>
      <c r="J123" s="170">
        <v>6096.8710000000001</v>
      </c>
      <c r="K123" s="149">
        <f t="shared" si="22"/>
        <v>6.7208142827821522E-3</v>
      </c>
      <c r="L123" s="148">
        <f t="shared" si="23"/>
        <v>1.2258545942592623E-2</v>
      </c>
      <c r="M123" s="148">
        <f t="shared" si="24"/>
        <v>6.6266900873780234E-3</v>
      </c>
      <c r="N123" s="148">
        <f t="shared" si="25"/>
        <v>1.2131959656667178E-2</v>
      </c>
      <c r="O123" s="148">
        <f t="shared" si="26"/>
        <v>4.6578124373413072E-3</v>
      </c>
      <c r="P123" s="148">
        <f t="shared" si="27"/>
        <v>8.590478441077052E-3</v>
      </c>
      <c r="Q123" s="148">
        <f t="shared" si="28"/>
        <v>4.7597464477926428E-3</v>
      </c>
      <c r="R123" s="171">
        <f t="shared" si="29"/>
        <v>7.1673898881052826E-3</v>
      </c>
      <c r="S123" s="172">
        <f t="shared" si="16"/>
        <v>4.869224351215462E-2</v>
      </c>
      <c r="T123" s="173">
        <f t="shared" si="17"/>
        <v>5.1800275844219756E-2</v>
      </c>
      <c r="U123" s="174">
        <f t="shared" si="18"/>
        <v>0.40460296398418971</v>
      </c>
      <c r="V123" s="174">
        <f t="shared" si="19"/>
        <v>0.76431418673611429</v>
      </c>
      <c r="W123" s="174">
        <f t="shared" si="20"/>
        <v>0.13812345167393092</v>
      </c>
      <c r="X123" s="175">
        <f t="shared" si="21"/>
        <v>0.24082730305430444</v>
      </c>
    </row>
    <row r="124" spans="2:24" x14ac:dyDescent="0.3">
      <c r="B124" s="168" t="s">
        <v>124</v>
      </c>
      <c r="C124" s="169">
        <v>120.79797600000001</v>
      </c>
      <c r="D124" s="147">
        <v>915.11900000000003</v>
      </c>
      <c r="E124" s="147">
        <v>119.890418</v>
      </c>
      <c r="F124" s="147">
        <v>781.00800000000004</v>
      </c>
      <c r="G124" s="147">
        <v>113.156516</v>
      </c>
      <c r="H124" s="147">
        <v>766.50400000000002</v>
      </c>
      <c r="I124" s="147">
        <v>110.10005200000001</v>
      </c>
      <c r="J124" s="170">
        <v>853.29899999999998</v>
      </c>
      <c r="K124" s="149">
        <f t="shared" si="22"/>
        <v>1.5334246084564044E-3</v>
      </c>
      <c r="L124" s="148">
        <f t="shared" si="23"/>
        <v>9.9151735132774156E-4</v>
      </c>
      <c r="M124" s="148">
        <f t="shared" si="24"/>
        <v>1.5736569594462992E-3</v>
      </c>
      <c r="N124" s="148">
        <f t="shared" si="25"/>
        <v>8.8085314135680551E-4</v>
      </c>
      <c r="O124" s="148">
        <f t="shared" si="26"/>
        <v>1.4663717195656375E-3</v>
      </c>
      <c r="P124" s="148">
        <f t="shared" si="27"/>
        <v>8.7038907378601772E-4</v>
      </c>
      <c r="Q124" s="148">
        <f t="shared" si="28"/>
        <v>1.6593699743954816E-3</v>
      </c>
      <c r="R124" s="171">
        <f t="shared" si="29"/>
        <v>1.0031254760237422E-3</v>
      </c>
      <c r="S124" s="172">
        <f t="shared" si="16"/>
        <v>7.5698960362287071E-3</v>
      </c>
      <c r="T124" s="173">
        <f t="shared" si="17"/>
        <v>0.17171527052219693</v>
      </c>
      <c r="U124" s="174">
        <f t="shared" si="18"/>
        <v>5.9509626471709431E-2</v>
      </c>
      <c r="V124" s="174">
        <f t="shared" si="19"/>
        <v>-8.4719424258085319E-2</v>
      </c>
      <c r="W124" s="174">
        <f t="shared" si="20"/>
        <v>2.7760786162026374E-2</v>
      </c>
      <c r="X124" s="175">
        <f t="shared" si="21"/>
        <v>-0.1017169831442436</v>
      </c>
    </row>
    <row r="125" spans="2:24" x14ac:dyDescent="0.3">
      <c r="B125" s="168" t="s">
        <v>146</v>
      </c>
      <c r="C125" s="169">
        <v>1.6972830000000001</v>
      </c>
      <c r="D125" s="147">
        <v>11.818999999999999</v>
      </c>
      <c r="E125" s="147">
        <v>1.230804</v>
      </c>
      <c r="F125" s="147">
        <v>6.8199999999999994</v>
      </c>
      <c r="G125" s="147">
        <v>0.63439599999999996</v>
      </c>
      <c r="H125" s="147">
        <v>6.0089999999999995</v>
      </c>
      <c r="I125" s="147">
        <v>0.52018200000000003</v>
      </c>
      <c r="J125" s="170">
        <v>2.4380000000000002</v>
      </c>
      <c r="K125" s="149">
        <f t="shared" si="22"/>
        <v>2.1545522581559739E-5</v>
      </c>
      <c r="L125" s="148">
        <f t="shared" si="23"/>
        <v>1.2805704586335303E-5</v>
      </c>
      <c r="M125" s="148">
        <f t="shared" si="24"/>
        <v>1.6155280068456704E-5</v>
      </c>
      <c r="N125" s="148">
        <f t="shared" si="25"/>
        <v>7.6918782189854809E-6</v>
      </c>
      <c r="O125" s="148">
        <f t="shared" si="26"/>
        <v>8.2210056149622184E-6</v>
      </c>
      <c r="P125" s="148">
        <f t="shared" si="27"/>
        <v>6.8234059370599238E-6</v>
      </c>
      <c r="Q125" s="148">
        <f t="shared" si="28"/>
        <v>7.8399090312962823E-6</v>
      </c>
      <c r="R125" s="171">
        <f t="shared" si="29"/>
        <v>2.8660761474534527E-6</v>
      </c>
      <c r="S125" s="172">
        <f t="shared" si="16"/>
        <v>0.37900348065167155</v>
      </c>
      <c r="T125" s="173">
        <f t="shared" si="17"/>
        <v>0.73299120234604098</v>
      </c>
      <c r="U125" s="174">
        <f t="shared" si="18"/>
        <v>0.94011942067730581</v>
      </c>
      <c r="V125" s="174">
        <f t="shared" si="19"/>
        <v>1.7973748974569315</v>
      </c>
      <c r="W125" s="174">
        <f t="shared" si="20"/>
        <v>0.21956545978138409</v>
      </c>
      <c r="X125" s="175">
        <f t="shared" si="21"/>
        <v>1.4647251845775222</v>
      </c>
    </row>
    <row r="126" spans="2:24" x14ac:dyDescent="0.3">
      <c r="B126" s="168" t="s">
        <v>137</v>
      </c>
      <c r="C126" s="169">
        <v>26.128288000000001</v>
      </c>
      <c r="D126" s="147">
        <v>31.408999999999999</v>
      </c>
      <c r="E126" s="147">
        <v>22.656393000000001</v>
      </c>
      <c r="F126" s="147">
        <v>14.262</v>
      </c>
      <c r="G126" s="147">
        <v>32.141297000000002</v>
      </c>
      <c r="H126" s="147">
        <v>19.481999999999999</v>
      </c>
      <c r="I126" s="147">
        <v>22.169198999999999</v>
      </c>
      <c r="J126" s="170">
        <v>13.157</v>
      </c>
      <c r="K126" s="149">
        <f t="shared" si="22"/>
        <v>3.3167575420333344E-4</v>
      </c>
      <c r="L126" s="148">
        <f t="shared" si="23"/>
        <v>3.4031168064320632E-5</v>
      </c>
      <c r="M126" s="148">
        <f t="shared" si="24"/>
        <v>2.9738315300894538E-4</v>
      </c>
      <c r="N126" s="148">
        <f t="shared" si="25"/>
        <v>1.6085273777004538E-5</v>
      </c>
      <c r="O126" s="148">
        <f t="shared" si="26"/>
        <v>4.1651237257039507E-4</v>
      </c>
      <c r="P126" s="148">
        <f t="shared" si="27"/>
        <v>2.2122415454451893E-5</v>
      </c>
      <c r="Q126" s="148">
        <f t="shared" si="28"/>
        <v>3.3412248685403285E-4</v>
      </c>
      <c r="R126" s="171">
        <f t="shared" si="29"/>
        <v>1.5467171399526282E-5</v>
      </c>
      <c r="S126" s="172">
        <f t="shared" si="16"/>
        <v>0.15324129485218596</v>
      </c>
      <c r="T126" s="173">
        <f t="shared" si="17"/>
        <v>1.2022857944187351</v>
      </c>
      <c r="U126" s="174">
        <f t="shared" si="18"/>
        <v>-0.29510022573140093</v>
      </c>
      <c r="V126" s="174">
        <f t="shared" si="19"/>
        <v>8.3985711028349952E-2</v>
      </c>
      <c r="W126" s="174">
        <f t="shared" si="20"/>
        <v>0.44981769526269311</v>
      </c>
      <c r="X126" s="175">
        <f t="shared" si="21"/>
        <v>0.48073268982290784</v>
      </c>
    </row>
    <row r="127" spans="2:24" x14ac:dyDescent="0.3">
      <c r="B127" s="168" t="s">
        <v>89</v>
      </c>
      <c r="C127" s="169">
        <v>502.38425799999999</v>
      </c>
      <c r="D127" s="147">
        <v>6613.0570000000007</v>
      </c>
      <c r="E127" s="147">
        <v>486.09158200000002</v>
      </c>
      <c r="F127" s="147">
        <v>6225.9450000000006</v>
      </c>
      <c r="G127" s="147">
        <v>568.62074199999995</v>
      </c>
      <c r="H127" s="147">
        <v>6883.6890000000003</v>
      </c>
      <c r="I127" s="147">
        <v>479.47575499999999</v>
      </c>
      <c r="J127" s="170">
        <v>5520.3040000000001</v>
      </c>
      <c r="K127" s="149">
        <f t="shared" si="22"/>
        <v>6.3773285747628023E-3</v>
      </c>
      <c r="L127" s="148">
        <f t="shared" si="23"/>
        <v>7.1651454737792358E-3</v>
      </c>
      <c r="M127" s="148">
        <f t="shared" si="24"/>
        <v>6.3803380929288401E-3</v>
      </c>
      <c r="N127" s="148">
        <f t="shared" si="25"/>
        <v>7.0218784073462709E-3</v>
      </c>
      <c r="O127" s="148">
        <f t="shared" si="26"/>
        <v>7.3686377479775774E-3</v>
      </c>
      <c r="P127" s="148">
        <f t="shared" si="27"/>
        <v>7.8166424349266263E-3</v>
      </c>
      <c r="Q127" s="148">
        <f t="shared" si="28"/>
        <v>7.2264059539009487E-3</v>
      </c>
      <c r="R127" s="171">
        <f t="shared" si="29"/>
        <v>6.4895863909318636E-3</v>
      </c>
      <c r="S127" s="172">
        <f t="shared" si="16"/>
        <v>3.3517708603314045E-2</v>
      </c>
      <c r="T127" s="173">
        <f t="shared" si="17"/>
        <v>6.2177227714025785E-2</v>
      </c>
      <c r="U127" s="174">
        <f t="shared" si="18"/>
        <v>-0.14513920070822872</v>
      </c>
      <c r="V127" s="174">
        <f t="shared" si="19"/>
        <v>0.12782647477385312</v>
      </c>
      <c r="W127" s="174">
        <f t="shared" si="20"/>
        <v>0.18592178242672563</v>
      </c>
      <c r="X127" s="175">
        <f t="shared" si="21"/>
        <v>0.24697643463113628</v>
      </c>
    </row>
    <row r="128" spans="2:24" x14ac:dyDescent="0.3">
      <c r="B128" s="168" t="s">
        <v>103</v>
      </c>
      <c r="C128" s="169">
        <v>28.036318000000001</v>
      </c>
      <c r="D128" s="147">
        <v>131.899</v>
      </c>
      <c r="E128" s="147">
        <v>36.521450999999999</v>
      </c>
      <c r="F128" s="147">
        <v>99.057000000000002</v>
      </c>
      <c r="G128" s="147">
        <v>51.529671</v>
      </c>
      <c r="H128" s="147">
        <v>100.88600000000001</v>
      </c>
      <c r="I128" s="147">
        <v>36.179755999999998</v>
      </c>
      <c r="J128" s="170">
        <v>67.109000000000009</v>
      </c>
      <c r="K128" s="149">
        <f t="shared" si="22"/>
        <v>3.558965255486503E-4</v>
      </c>
      <c r="L128" s="148">
        <f t="shared" si="23"/>
        <v>1.4291053635950927E-4</v>
      </c>
      <c r="M128" s="148">
        <f t="shared" si="24"/>
        <v>4.7937305160806933E-4</v>
      </c>
      <c r="N128" s="148">
        <f t="shared" si="25"/>
        <v>1.1172058368593034E-4</v>
      </c>
      <c r="O128" s="148">
        <f t="shared" si="26"/>
        <v>6.6776227250511648E-4</v>
      </c>
      <c r="P128" s="148">
        <f t="shared" si="27"/>
        <v>1.1455918311969172E-4</v>
      </c>
      <c r="Q128" s="148">
        <f t="shared" si="28"/>
        <v>5.4528222009699652E-4</v>
      </c>
      <c r="R128" s="171">
        <f t="shared" si="29"/>
        <v>7.8892331492803018E-5</v>
      </c>
      <c r="S128" s="172">
        <f t="shared" si="16"/>
        <v>-0.23233285555932592</v>
      </c>
      <c r="T128" s="173">
        <f t="shared" si="17"/>
        <v>0.33154648333787606</v>
      </c>
      <c r="U128" s="174">
        <f t="shared" si="18"/>
        <v>-0.29125394571217045</v>
      </c>
      <c r="V128" s="174">
        <f t="shared" si="19"/>
        <v>0.47606133305517861</v>
      </c>
      <c r="W128" s="174">
        <f t="shared" si="20"/>
        <v>0.42426806305714182</v>
      </c>
      <c r="X128" s="175">
        <f t="shared" si="21"/>
        <v>0.5033155016465749</v>
      </c>
    </row>
    <row r="129" spans="2:24" x14ac:dyDescent="0.3">
      <c r="B129" s="168" t="s">
        <v>142</v>
      </c>
      <c r="C129" s="169">
        <v>14.254671</v>
      </c>
      <c r="D129" s="147">
        <v>38.044000000000004</v>
      </c>
      <c r="E129" s="147">
        <v>10.381465</v>
      </c>
      <c r="F129" s="147">
        <v>59.122</v>
      </c>
      <c r="G129" s="147">
        <v>11.966011999999999</v>
      </c>
      <c r="H129" s="147">
        <v>55.609000000000002</v>
      </c>
      <c r="I129" s="147">
        <v>13.012881</v>
      </c>
      <c r="J129" s="170">
        <v>103.73699999999999</v>
      </c>
      <c r="K129" s="149">
        <f t="shared" si="22"/>
        <v>1.8095057566899848E-4</v>
      </c>
      <c r="L129" s="148">
        <f t="shared" si="23"/>
        <v>4.1220088440861353E-5</v>
      </c>
      <c r="M129" s="148">
        <f t="shared" si="24"/>
        <v>1.3626497362364835E-4</v>
      </c>
      <c r="N129" s="148">
        <f t="shared" si="25"/>
        <v>6.668023813238411E-5</v>
      </c>
      <c r="O129" s="148">
        <f t="shared" si="26"/>
        <v>1.5506505690563195E-4</v>
      </c>
      <c r="P129" s="148">
        <f t="shared" si="27"/>
        <v>6.314574484173162E-5</v>
      </c>
      <c r="Q129" s="148">
        <f t="shared" si="28"/>
        <v>1.9612328622498241E-4</v>
      </c>
      <c r="R129" s="171">
        <f t="shared" si="29"/>
        <v>1.2195165763264101E-4</v>
      </c>
      <c r="S129" s="172">
        <f t="shared" si="16"/>
        <v>0.37308857661226047</v>
      </c>
      <c r="T129" s="173">
        <f t="shared" si="17"/>
        <v>-0.35651703257670575</v>
      </c>
      <c r="U129" s="174">
        <f t="shared" si="18"/>
        <v>-0.13242064273376952</v>
      </c>
      <c r="V129" s="174">
        <f t="shared" si="19"/>
        <v>-0.43007798567531352</v>
      </c>
      <c r="W129" s="174">
        <f t="shared" si="20"/>
        <v>-8.0448672357796958E-2</v>
      </c>
      <c r="X129" s="175">
        <f t="shared" si="21"/>
        <v>-0.46394246989984278</v>
      </c>
    </row>
    <row r="130" spans="2:24" x14ac:dyDescent="0.3">
      <c r="B130" s="168" t="s">
        <v>144</v>
      </c>
      <c r="C130" s="169">
        <v>4.8648230000000003</v>
      </c>
      <c r="D130" s="147">
        <v>9.8670000000000009</v>
      </c>
      <c r="E130" s="147">
        <v>3.6376909999999998</v>
      </c>
      <c r="F130" s="147">
        <v>25.279</v>
      </c>
      <c r="G130" s="147">
        <v>6.7693960000000004</v>
      </c>
      <c r="H130" s="147">
        <v>13.492000000000001</v>
      </c>
      <c r="I130" s="147">
        <v>3.2350970000000001</v>
      </c>
      <c r="J130" s="170">
        <v>5.4809999999999999</v>
      </c>
      <c r="K130" s="149">
        <f t="shared" si="22"/>
        <v>6.1754671319863094E-5</v>
      </c>
      <c r="L130" s="148">
        <f t="shared" si="23"/>
        <v>1.0690742630795367E-5</v>
      </c>
      <c r="M130" s="148">
        <f t="shared" si="24"/>
        <v>4.7747583618110059E-5</v>
      </c>
      <c r="N130" s="148">
        <f t="shared" si="25"/>
        <v>2.8510702272395015E-5</v>
      </c>
      <c r="O130" s="148">
        <f t="shared" si="26"/>
        <v>8.7723192652385568E-5</v>
      </c>
      <c r="P130" s="148">
        <f t="shared" si="27"/>
        <v>1.5320584606891748E-5</v>
      </c>
      <c r="Q130" s="148">
        <f t="shared" si="28"/>
        <v>4.8757677480996095E-5</v>
      </c>
      <c r="R130" s="171">
        <f t="shared" si="29"/>
        <v>6.4433811994226306E-6</v>
      </c>
      <c r="S130" s="172">
        <f t="shared" si="16"/>
        <v>0.33733816313700116</v>
      </c>
      <c r="T130" s="173">
        <f t="shared" si="17"/>
        <v>-0.6096760156651766</v>
      </c>
      <c r="U130" s="174">
        <f t="shared" si="18"/>
        <v>-0.46262694633317369</v>
      </c>
      <c r="V130" s="174">
        <f t="shared" si="19"/>
        <v>3.6121145776318189</v>
      </c>
      <c r="W130" s="174">
        <f t="shared" si="20"/>
        <v>1.0924862531169852</v>
      </c>
      <c r="X130" s="175">
        <f t="shared" si="21"/>
        <v>1.4615945995256343</v>
      </c>
    </row>
    <row r="131" spans="2:24" x14ac:dyDescent="0.3">
      <c r="B131" s="168" t="s">
        <v>145</v>
      </c>
      <c r="C131" s="169">
        <v>90.847892000000002</v>
      </c>
      <c r="D131" s="147">
        <v>293.43799999999999</v>
      </c>
      <c r="E131" s="147">
        <v>110.606854</v>
      </c>
      <c r="F131" s="147">
        <v>259.21100000000001</v>
      </c>
      <c r="G131" s="147">
        <v>104.78193</v>
      </c>
      <c r="H131" s="147">
        <v>341.34300000000002</v>
      </c>
      <c r="I131" s="147">
        <v>112.02069299999999</v>
      </c>
      <c r="J131" s="170">
        <v>316.68600000000004</v>
      </c>
      <c r="K131" s="149">
        <f t="shared" si="22"/>
        <v>1.1532344980613725E-3</v>
      </c>
      <c r="L131" s="148">
        <f t="shared" si="23"/>
        <v>3.1793555651113111E-4</v>
      </c>
      <c r="M131" s="148">
        <f t="shared" si="24"/>
        <v>1.4518028084576429E-3</v>
      </c>
      <c r="N131" s="148">
        <f t="shared" si="25"/>
        <v>2.9234889223188354E-4</v>
      </c>
      <c r="O131" s="148">
        <f t="shared" si="26"/>
        <v>1.3578472040753381E-3</v>
      </c>
      <c r="P131" s="148">
        <f t="shared" si="27"/>
        <v>3.8760556711164016E-4</v>
      </c>
      <c r="Q131" s="148">
        <f t="shared" si="28"/>
        <v>1.6883168636030624E-3</v>
      </c>
      <c r="R131" s="171">
        <f t="shared" si="29"/>
        <v>3.722913005875489E-4</v>
      </c>
      <c r="S131" s="172">
        <f t="shared" si="16"/>
        <v>-0.17864138871538648</v>
      </c>
      <c r="T131" s="173">
        <f t="shared" si="17"/>
        <v>0.13204300743409791</v>
      </c>
      <c r="U131" s="174">
        <f t="shared" si="18"/>
        <v>5.55909210681651E-2</v>
      </c>
      <c r="V131" s="174">
        <f t="shared" si="19"/>
        <v>-0.18148891962385461</v>
      </c>
      <c r="W131" s="174">
        <f t="shared" si="20"/>
        <v>-6.4619873401425831E-2</v>
      </c>
      <c r="X131" s="175">
        <f t="shared" si="21"/>
        <v>7.7859457001572485E-2</v>
      </c>
    </row>
    <row r="132" spans="2:24" x14ac:dyDescent="0.3">
      <c r="B132" s="168" t="s">
        <v>143</v>
      </c>
      <c r="C132" s="169">
        <v>31.482109999999999</v>
      </c>
      <c r="D132" s="147">
        <v>159.922</v>
      </c>
      <c r="E132" s="147">
        <v>29.750502999999998</v>
      </c>
      <c r="F132" s="147">
        <v>141.60400000000001</v>
      </c>
      <c r="G132" s="147">
        <v>20.166785999999998</v>
      </c>
      <c r="H132" s="147">
        <v>69.718000000000004</v>
      </c>
      <c r="I132" s="147">
        <v>15.365516</v>
      </c>
      <c r="J132" s="170">
        <v>37.634</v>
      </c>
      <c r="K132" s="149">
        <f t="shared" si="22"/>
        <v>3.9963783995959872E-4</v>
      </c>
      <c r="L132" s="148">
        <f t="shared" si="23"/>
        <v>1.7327302553988614E-4</v>
      </c>
      <c r="M132" s="148">
        <f t="shared" si="24"/>
        <v>3.9049898126952898E-4</v>
      </c>
      <c r="N132" s="148">
        <f t="shared" si="25"/>
        <v>1.5970685092686515E-4</v>
      </c>
      <c r="O132" s="148">
        <f t="shared" si="26"/>
        <v>2.6133717889416304E-4</v>
      </c>
      <c r="P132" s="148">
        <f t="shared" si="27"/>
        <v>7.9166952091852861E-5</v>
      </c>
      <c r="Q132" s="148">
        <f t="shared" si="28"/>
        <v>2.315809613922195E-4</v>
      </c>
      <c r="R132" s="171">
        <f t="shared" si="29"/>
        <v>4.424196461577655E-5</v>
      </c>
      <c r="S132" s="172">
        <f t="shared" si="16"/>
        <v>5.8204293218168557E-2</v>
      </c>
      <c r="T132" s="173">
        <f t="shared" si="17"/>
        <v>0.12936075252111512</v>
      </c>
      <c r="U132" s="174">
        <f t="shared" si="18"/>
        <v>0.47522282430130414</v>
      </c>
      <c r="V132" s="174">
        <f t="shared" si="19"/>
        <v>2.7626614231811661</v>
      </c>
      <c r="W132" s="174">
        <f t="shared" si="20"/>
        <v>0.31247046958917601</v>
      </c>
      <c r="X132" s="175">
        <f t="shared" si="21"/>
        <v>0.85252697029282043</v>
      </c>
    </row>
    <row r="133" spans="2:24" x14ac:dyDescent="0.3">
      <c r="B133" s="168" t="s">
        <v>110</v>
      </c>
      <c r="C133" s="169">
        <v>485.45252799999997</v>
      </c>
      <c r="D133" s="147">
        <v>382.471</v>
      </c>
      <c r="E133" s="147">
        <v>385.15791999999999</v>
      </c>
      <c r="F133" s="147">
        <v>324.56200000000001</v>
      </c>
      <c r="G133" s="147">
        <v>322.06852199999997</v>
      </c>
      <c r="H133" s="147">
        <v>269.65199999999999</v>
      </c>
      <c r="I133" s="147">
        <v>307.22801399999997</v>
      </c>
      <c r="J133" s="170">
        <v>288.71899999999999</v>
      </c>
      <c r="K133" s="149">
        <f t="shared" si="22"/>
        <v>6.1623950774851695E-3</v>
      </c>
      <c r="L133" s="148">
        <f t="shared" si="23"/>
        <v>4.144014416482147E-4</v>
      </c>
      <c r="M133" s="148">
        <f t="shared" si="24"/>
        <v>5.0555036124226458E-3</v>
      </c>
      <c r="N133" s="148">
        <f t="shared" si="25"/>
        <v>3.6605445432703312E-4</v>
      </c>
      <c r="O133" s="148">
        <f t="shared" si="26"/>
        <v>4.1736188875159726E-3</v>
      </c>
      <c r="P133" s="148">
        <f t="shared" si="27"/>
        <v>3.0619821230488974E-4</v>
      </c>
      <c r="Q133" s="148">
        <f t="shared" si="28"/>
        <v>4.6303787551776505E-3</v>
      </c>
      <c r="R133" s="171">
        <f t="shared" si="29"/>
        <v>3.3941371583946404E-4</v>
      </c>
      <c r="S133" s="172">
        <f t="shared" si="16"/>
        <v>0.26039866452700755</v>
      </c>
      <c r="T133" s="173">
        <f t="shared" si="17"/>
        <v>0.17842199641362821</v>
      </c>
      <c r="U133" s="174">
        <f t="shared" si="18"/>
        <v>0.19588812221766894</v>
      </c>
      <c r="V133" s="174">
        <f t="shared" si="19"/>
        <v>0.12414492984528214</v>
      </c>
      <c r="W133" s="174">
        <f t="shared" si="20"/>
        <v>4.8304540353536929E-2</v>
      </c>
      <c r="X133" s="175">
        <f t="shared" si="21"/>
        <v>-6.6039990440532215E-2</v>
      </c>
    </row>
    <row r="134" spans="2:24" x14ac:dyDescent="0.3">
      <c r="B134" s="168" t="s">
        <v>155</v>
      </c>
      <c r="C134" s="169">
        <v>73.550692999999995</v>
      </c>
      <c r="D134" s="147">
        <v>4158.0380000000005</v>
      </c>
      <c r="E134" s="147">
        <v>70.082909000000001</v>
      </c>
      <c r="F134" s="147">
        <v>3843.4750000000004</v>
      </c>
      <c r="G134" s="147">
        <v>62.357635999999999</v>
      </c>
      <c r="H134" s="147">
        <v>3438.5819999999999</v>
      </c>
      <c r="I134" s="147">
        <v>64.177437999999995</v>
      </c>
      <c r="J134" s="170">
        <v>3256.49</v>
      </c>
      <c r="K134" s="149">
        <f t="shared" si="22"/>
        <v>9.3366169160998349E-4</v>
      </c>
      <c r="L134" s="148">
        <f t="shared" si="23"/>
        <v>4.5051701740211926E-3</v>
      </c>
      <c r="M134" s="148">
        <f t="shared" si="24"/>
        <v>9.1989384411097542E-4</v>
      </c>
      <c r="N134" s="148">
        <f t="shared" si="25"/>
        <v>4.3348301521576576E-3</v>
      </c>
      <c r="O134" s="148">
        <f t="shared" si="26"/>
        <v>8.0807961540074378E-4</v>
      </c>
      <c r="P134" s="148">
        <f t="shared" si="27"/>
        <v>3.9046165474899961E-3</v>
      </c>
      <c r="Q134" s="148">
        <f t="shared" si="28"/>
        <v>9.6724853182474048E-4</v>
      </c>
      <c r="R134" s="171">
        <f t="shared" si="29"/>
        <v>3.8282806863907683E-3</v>
      </c>
      <c r="S134" s="172">
        <f t="shared" si="16"/>
        <v>4.9481165229599666E-2</v>
      </c>
      <c r="T134" s="173">
        <f t="shared" si="17"/>
        <v>8.184338391689816E-2</v>
      </c>
      <c r="U134" s="174">
        <f t="shared" si="18"/>
        <v>0.12388655977914231</v>
      </c>
      <c r="V134" s="174">
        <f t="shared" si="19"/>
        <v>0.18025082220427535</v>
      </c>
      <c r="W134" s="174">
        <f t="shared" si="20"/>
        <v>-2.8355790706384942E-2</v>
      </c>
      <c r="X134" s="175">
        <f t="shared" si="21"/>
        <v>5.5916646450626217E-2</v>
      </c>
    </row>
    <row r="135" spans="2:24" x14ac:dyDescent="0.3">
      <c r="B135" s="168" t="s">
        <v>162</v>
      </c>
      <c r="C135" s="169">
        <v>101.20558200000001</v>
      </c>
      <c r="D135" s="147">
        <v>401.97399999999999</v>
      </c>
      <c r="E135" s="147">
        <v>124.847899</v>
      </c>
      <c r="F135" s="147">
        <v>564.16800000000001</v>
      </c>
      <c r="G135" s="147">
        <v>163.28592599999999</v>
      </c>
      <c r="H135" s="147">
        <v>609.38900000000001</v>
      </c>
      <c r="I135" s="147">
        <v>159.72701699999999</v>
      </c>
      <c r="J135" s="170">
        <v>654.32100000000003</v>
      </c>
      <c r="K135" s="149">
        <f t="shared" si="22"/>
        <v>1.2847163097496977E-3</v>
      </c>
      <c r="L135" s="148">
        <f t="shared" si="23"/>
        <v>4.3553264196527177E-4</v>
      </c>
      <c r="M135" s="148">
        <f t="shared" si="24"/>
        <v>1.6387278350601686E-3</v>
      </c>
      <c r="N135" s="148">
        <f t="shared" si="25"/>
        <v>6.362920162827861E-4</v>
      </c>
      <c r="O135" s="148">
        <f t="shared" si="26"/>
        <v>2.1159883014557237E-3</v>
      </c>
      <c r="P135" s="148">
        <f t="shared" si="27"/>
        <v>6.9198011658828593E-4</v>
      </c>
      <c r="Q135" s="148">
        <f t="shared" si="28"/>
        <v>2.4073214434953819E-3</v>
      </c>
      <c r="R135" s="171">
        <f t="shared" si="29"/>
        <v>7.6920993063080004E-4</v>
      </c>
      <c r="S135" s="172">
        <f t="shared" si="16"/>
        <v>-0.18936896166750861</v>
      </c>
      <c r="T135" s="173">
        <f t="shared" si="17"/>
        <v>-0.28749237815686113</v>
      </c>
      <c r="U135" s="174">
        <f t="shared" si="18"/>
        <v>-0.23540318471783039</v>
      </c>
      <c r="V135" s="174">
        <f t="shared" si="19"/>
        <v>-0.13778099740035854</v>
      </c>
      <c r="W135" s="174">
        <f t="shared" si="20"/>
        <v>2.2281196173594031E-2</v>
      </c>
      <c r="X135" s="175">
        <f t="shared" si="21"/>
        <v>-6.8669659081704526E-2</v>
      </c>
    </row>
    <row r="136" spans="2:24" x14ac:dyDescent="0.3">
      <c r="B136" s="168" t="s">
        <v>73</v>
      </c>
      <c r="C136" s="169">
        <v>50.346400000000003</v>
      </c>
      <c r="D136" s="147">
        <v>440.41999999999996</v>
      </c>
      <c r="E136" s="147">
        <v>45.667135000000002</v>
      </c>
      <c r="F136" s="147">
        <v>435.72399999999999</v>
      </c>
      <c r="G136" s="147">
        <v>42.293353000000003</v>
      </c>
      <c r="H136" s="147">
        <v>373.78699999999998</v>
      </c>
      <c r="I136" s="147">
        <v>28.231328000000001</v>
      </c>
      <c r="J136" s="170">
        <v>283.34100000000001</v>
      </c>
      <c r="K136" s="149">
        <f t="shared" si="22"/>
        <v>6.3910349546907573E-4</v>
      </c>
      <c r="L136" s="148">
        <f t="shared" si="23"/>
        <v>4.7718829121869816E-4</v>
      </c>
      <c r="M136" s="148">
        <f t="shared" si="24"/>
        <v>5.9941741808526919E-4</v>
      </c>
      <c r="N136" s="148">
        <f t="shared" si="25"/>
        <v>4.9142755793097216E-4</v>
      </c>
      <c r="O136" s="148">
        <f t="shared" si="26"/>
        <v>5.4807075153150283E-4</v>
      </c>
      <c r="P136" s="148">
        <f t="shared" si="27"/>
        <v>4.2444673572904272E-4</v>
      </c>
      <c r="Q136" s="148">
        <f t="shared" si="28"/>
        <v>4.2548770113669373E-4</v>
      </c>
      <c r="R136" s="171">
        <f t="shared" si="29"/>
        <v>3.3309141989155402E-4</v>
      </c>
      <c r="S136" s="172">
        <f t="shared" ref="S136:S143" si="30">+C136/E136-1</f>
        <v>0.10246460611115626</v>
      </c>
      <c r="T136" s="173">
        <f t="shared" ref="T136:T143" si="31">+D136/F136-1</f>
        <v>1.0777464633575207E-2</v>
      </c>
      <c r="U136" s="174">
        <f t="shared" ref="U136:U143" si="32">+E136/G136-1</f>
        <v>7.9770974885817081E-2</v>
      </c>
      <c r="V136" s="174">
        <f t="shared" ref="V136:V143" si="33">+F136/J136-1</f>
        <v>0.53780780049481014</v>
      </c>
      <c r="W136" s="174">
        <f t="shared" ref="W136:W143" si="34">+G136/I136-1</f>
        <v>0.49810001853260322</v>
      </c>
      <c r="X136" s="175">
        <f t="shared" ref="X136:X143" si="35">+H136/J136-1</f>
        <v>0.31921253895482815</v>
      </c>
    </row>
    <row r="137" spans="2:24" x14ac:dyDescent="0.3">
      <c r="B137" s="168" t="s">
        <v>187</v>
      </c>
      <c r="C137" s="169">
        <v>1165.0647750000001</v>
      </c>
      <c r="D137" s="147">
        <v>1850.4110000000001</v>
      </c>
      <c r="E137" s="147">
        <v>1345.389584</v>
      </c>
      <c r="F137" s="147">
        <v>2151.5590000000002</v>
      </c>
      <c r="G137" s="147">
        <v>1128.7530509999999</v>
      </c>
      <c r="H137" s="147">
        <v>1815.375</v>
      </c>
      <c r="I137" s="147">
        <v>897.90425500000003</v>
      </c>
      <c r="J137" s="170">
        <v>1275.1490000000001</v>
      </c>
      <c r="K137" s="149">
        <f t="shared" ref="K137:K143" si="36">+C137/C$7</f>
        <v>1.4789477900115842E-2</v>
      </c>
      <c r="L137" s="148">
        <f t="shared" ref="L137:L143" si="37">+D137/D$7</f>
        <v>2.0048918376601487E-3</v>
      </c>
      <c r="M137" s="148">
        <f t="shared" ref="M137:M143" si="38">+E137/E$7</f>
        <v>1.7659306868278345E-2</v>
      </c>
      <c r="N137" s="148">
        <f t="shared" ref="N137:N143" si="39">+F137/F$7</f>
        <v>2.4266172740413762E-3</v>
      </c>
      <c r="O137" s="148">
        <f t="shared" ref="O137:O143" si="40">+G137/G$7</f>
        <v>1.4627275660906967E-2</v>
      </c>
      <c r="P137" s="148">
        <f t="shared" ref="P137:P143" si="41">+H137/H$7</f>
        <v>2.0614146368763786E-3</v>
      </c>
      <c r="Q137" s="148">
        <f t="shared" ref="Q137:Q143" si="42">+I137/I$7</f>
        <v>1.3532739844927083E-2</v>
      </c>
      <c r="R137" s="171">
        <f t="shared" ref="R137:R143" si="43">+J137/J$7</f>
        <v>1.4990459939906164E-3</v>
      </c>
      <c r="S137" s="172">
        <f t="shared" si="30"/>
        <v>-0.13403166721706983</v>
      </c>
      <c r="T137" s="173">
        <f t="shared" si="31"/>
        <v>-0.13996734460918814</v>
      </c>
      <c r="U137" s="174">
        <f t="shared" si="32"/>
        <v>0.19192553482630648</v>
      </c>
      <c r="V137" s="174">
        <f t="shared" si="33"/>
        <v>0.68730007238369795</v>
      </c>
      <c r="W137" s="174">
        <f t="shared" si="34"/>
        <v>0.25709734051767019</v>
      </c>
      <c r="X137" s="175">
        <f t="shared" si="35"/>
        <v>0.42365715692832739</v>
      </c>
    </row>
    <row r="138" spans="2:24" x14ac:dyDescent="0.3">
      <c r="B138" s="168" t="s">
        <v>132</v>
      </c>
      <c r="C138" s="169">
        <v>433.12420400000002</v>
      </c>
      <c r="D138" s="147">
        <v>18633.381000000001</v>
      </c>
      <c r="E138" s="147">
        <v>360.53927099999999</v>
      </c>
      <c r="F138" s="147">
        <v>16347.502999999999</v>
      </c>
      <c r="G138" s="147">
        <v>416.04420699999997</v>
      </c>
      <c r="H138" s="147">
        <v>19717.16</v>
      </c>
      <c r="I138" s="147">
        <v>450.41936600000002</v>
      </c>
      <c r="J138" s="170">
        <v>21876.98</v>
      </c>
      <c r="K138" s="149">
        <f t="shared" si="36"/>
        <v>5.4981327909971924E-3</v>
      </c>
      <c r="L138" s="148">
        <f t="shared" si="37"/>
        <v>2.0188981515410195E-2</v>
      </c>
      <c r="M138" s="148">
        <f t="shared" si="38"/>
        <v>4.7323642908880786E-3</v>
      </c>
      <c r="N138" s="148">
        <f t="shared" si="39"/>
        <v>1.8437390360777097E-2</v>
      </c>
      <c r="O138" s="148">
        <f t="shared" si="40"/>
        <v>5.3914302136512582E-3</v>
      </c>
      <c r="P138" s="148">
        <f t="shared" si="41"/>
        <v>2.2389446930597513E-2</v>
      </c>
      <c r="Q138" s="148">
        <f t="shared" si="42"/>
        <v>6.788483368079145E-3</v>
      </c>
      <c r="R138" s="171">
        <f t="shared" si="43"/>
        <v>2.571824879258254E-2</v>
      </c>
      <c r="S138" s="172">
        <f t="shared" si="30"/>
        <v>0.20132323671337327</v>
      </c>
      <c r="T138" s="173">
        <f t="shared" si="31"/>
        <v>0.13983040712700912</v>
      </c>
      <c r="U138" s="174">
        <f t="shared" si="32"/>
        <v>-0.13341114974351753</v>
      </c>
      <c r="V138" s="174">
        <f t="shared" si="33"/>
        <v>-0.25275321365197578</v>
      </c>
      <c r="W138" s="174">
        <f t="shared" si="34"/>
        <v>-7.631811950110523E-2</v>
      </c>
      <c r="X138" s="175">
        <f t="shared" si="35"/>
        <v>-9.8725692485891581E-2</v>
      </c>
    </row>
    <row r="139" spans="2:24" x14ac:dyDescent="0.3">
      <c r="B139" s="168" t="s">
        <v>116</v>
      </c>
      <c r="C139" s="169">
        <v>201.34867299999999</v>
      </c>
      <c r="D139" s="147">
        <v>469.798</v>
      </c>
      <c r="E139" s="147">
        <v>243.79497499999999</v>
      </c>
      <c r="F139" s="147">
        <v>478.80500000000001</v>
      </c>
      <c r="G139" s="147">
        <v>202.37319600000001</v>
      </c>
      <c r="H139" s="147">
        <v>490.77300000000002</v>
      </c>
      <c r="I139" s="147">
        <v>186.321462</v>
      </c>
      <c r="J139" s="170">
        <v>472.96</v>
      </c>
      <c r="K139" s="149">
        <f t="shared" si="36"/>
        <v>2.5559452259220103E-3</v>
      </c>
      <c r="L139" s="148">
        <f t="shared" si="37"/>
        <v>5.0901890204341758E-4</v>
      </c>
      <c r="M139" s="148">
        <f t="shared" si="38"/>
        <v>3.2000026815052606E-3</v>
      </c>
      <c r="N139" s="148">
        <f t="shared" si="39"/>
        <v>5.4001609246940522E-4</v>
      </c>
      <c r="O139" s="148">
        <f t="shared" si="40"/>
        <v>2.6225120912393043E-3</v>
      </c>
      <c r="P139" s="148">
        <f t="shared" si="41"/>
        <v>5.5728796837222676E-4</v>
      </c>
      <c r="Q139" s="148">
        <f t="shared" si="42"/>
        <v>2.8081389064945096E-3</v>
      </c>
      <c r="R139" s="171">
        <f t="shared" si="43"/>
        <v>5.5600466558637608E-4</v>
      </c>
      <c r="S139" s="172">
        <f t="shared" si="30"/>
        <v>-0.17410654998118813</v>
      </c>
      <c r="T139" s="173">
        <f t="shared" si="31"/>
        <v>-1.8811415920886421E-2</v>
      </c>
      <c r="U139" s="174">
        <f t="shared" si="32"/>
        <v>0.20468016426444136</v>
      </c>
      <c r="V139" s="174">
        <f t="shared" si="33"/>
        <v>1.2358338971583338E-2</v>
      </c>
      <c r="W139" s="174">
        <f t="shared" si="34"/>
        <v>8.6150751650929003E-2</v>
      </c>
      <c r="X139" s="175">
        <f t="shared" si="35"/>
        <v>3.7662804465494082E-2</v>
      </c>
    </row>
    <row r="140" spans="2:24" x14ac:dyDescent="0.3">
      <c r="B140" s="168" t="s">
        <v>159</v>
      </c>
      <c r="C140" s="169">
        <v>8.9782679999999999</v>
      </c>
      <c r="D140" s="147">
        <v>74.77300000000001</v>
      </c>
      <c r="E140" s="147">
        <v>23.585139999999999</v>
      </c>
      <c r="F140" s="147">
        <v>117.855</v>
      </c>
      <c r="G140" s="147">
        <v>7.0326089999999999</v>
      </c>
      <c r="H140" s="147">
        <v>80.49499999999999</v>
      </c>
      <c r="I140" s="147">
        <v>25.957288999999999</v>
      </c>
      <c r="J140" s="170">
        <v>123.071</v>
      </c>
      <c r="K140" s="149">
        <f t="shared" si="36"/>
        <v>1.1397125637698321E-4</v>
      </c>
      <c r="L140" s="148">
        <f t="shared" si="37"/>
        <v>8.1015394621715008E-5</v>
      </c>
      <c r="M140" s="148">
        <f t="shared" si="38"/>
        <v>3.0957369504304579E-4</v>
      </c>
      <c r="N140" s="148">
        <f t="shared" si="39"/>
        <v>1.3292174596752696E-4</v>
      </c>
      <c r="O140" s="148">
        <f t="shared" si="40"/>
        <v>9.1134115090312414E-5</v>
      </c>
      <c r="P140" s="148">
        <f t="shared" si="41"/>
        <v>9.1404569962329592E-5</v>
      </c>
      <c r="Q140" s="148">
        <f t="shared" si="42"/>
        <v>3.9121458347091527E-4</v>
      </c>
      <c r="R140" s="171">
        <f t="shared" si="43"/>
        <v>1.4468041736802456E-4</v>
      </c>
      <c r="S140" s="172">
        <f t="shared" si="30"/>
        <v>-0.61932521918462213</v>
      </c>
      <c r="T140" s="173">
        <f t="shared" si="31"/>
        <v>-0.36555088880403874</v>
      </c>
      <c r="U140" s="174">
        <f t="shared" si="32"/>
        <v>2.3536828224063076</v>
      </c>
      <c r="V140" s="174">
        <f t="shared" si="33"/>
        <v>-4.2382039635657454E-2</v>
      </c>
      <c r="W140" s="174">
        <f t="shared" si="34"/>
        <v>-0.72906997337048562</v>
      </c>
      <c r="X140" s="175">
        <f t="shared" si="35"/>
        <v>-0.34594664868246794</v>
      </c>
    </row>
    <row r="141" spans="2:24" x14ac:dyDescent="0.3">
      <c r="B141" s="168" t="s">
        <v>98</v>
      </c>
      <c r="C141" s="169">
        <v>552.64253900000006</v>
      </c>
      <c r="D141" s="147">
        <v>7415.4280000000008</v>
      </c>
      <c r="E141" s="147">
        <v>545.11191299999996</v>
      </c>
      <c r="F141" s="147">
        <v>6683.3640000000005</v>
      </c>
      <c r="G141" s="147">
        <v>542.09642499999995</v>
      </c>
      <c r="H141" s="147">
        <v>7151.7119999999995</v>
      </c>
      <c r="I141" s="147">
        <v>573.89105800000004</v>
      </c>
      <c r="J141" s="170">
        <v>6879.2150000000001</v>
      </c>
      <c r="K141" s="149">
        <f t="shared" si="36"/>
        <v>7.0153134766300076E-3</v>
      </c>
      <c r="L141" s="148">
        <f t="shared" si="37"/>
        <v>8.0345021024823791E-3</v>
      </c>
      <c r="M141" s="148">
        <f t="shared" si="38"/>
        <v>7.1550268143158492E-3</v>
      </c>
      <c r="N141" s="148">
        <f t="shared" si="39"/>
        <v>7.5377744840398374E-3</v>
      </c>
      <c r="O141" s="148">
        <f t="shared" si="40"/>
        <v>7.0249146491717243E-3</v>
      </c>
      <c r="P141" s="148">
        <f t="shared" si="41"/>
        <v>8.1209908671896654E-3</v>
      </c>
      <c r="Q141" s="148">
        <f t="shared" si="42"/>
        <v>8.6493836553252108E-3</v>
      </c>
      <c r="R141" s="171">
        <f t="shared" si="43"/>
        <v>8.0871017328564415E-3</v>
      </c>
      <c r="S141" s="172">
        <f t="shared" si="30"/>
        <v>1.3814825580596102E-2</v>
      </c>
      <c r="T141" s="173">
        <f t="shared" si="31"/>
        <v>0.10953525799283126</v>
      </c>
      <c r="U141" s="174">
        <f t="shared" si="32"/>
        <v>5.5626413695681887E-3</v>
      </c>
      <c r="V141" s="174">
        <f t="shared" si="33"/>
        <v>-2.8469963506010498E-2</v>
      </c>
      <c r="W141" s="174">
        <f t="shared" si="34"/>
        <v>-5.5401861654377105E-2</v>
      </c>
      <c r="X141" s="175">
        <f t="shared" si="35"/>
        <v>3.9611641735285197E-2</v>
      </c>
    </row>
    <row r="142" spans="2:24" x14ac:dyDescent="0.3">
      <c r="B142" s="168" t="s">
        <v>99</v>
      </c>
      <c r="C142" s="169">
        <v>66.449608999999995</v>
      </c>
      <c r="D142" s="147">
        <v>152.584</v>
      </c>
      <c r="E142" s="147">
        <v>61.707425000000001</v>
      </c>
      <c r="F142" s="147">
        <v>159.721</v>
      </c>
      <c r="G142" s="147">
        <v>63.551631999999998</v>
      </c>
      <c r="H142" s="147">
        <v>124.898</v>
      </c>
      <c r="I142" s="147">
        <v>75.012668000000005</v>
      </c>
      <c r="J142" s="170">
        <v>164.84099999999998</v>
      </c>
      <c r="K142" s="149">
        <f t="shared" si="36"/>
        <v>8.4351964359821849E-4</v>
      </c>
      <c r="L142" s="148">
        <f t="shared" si="37"/>
        <v>1.6532241548366071E-4</v>
      </c>
      <c r="M142" s="148">
        <f t="shared" si="38"/>
        <v>8.0995896436661483E-4</v>
      </c>
      <c r="N142" s="148">
        <f t="shared" si="39"/>
        <v>1.8013995322794431E-4</v>
      </c>
      <c r="O142" s="148">
        <f t="shared" si="40"/>
        <v>8.2355236084718792E-4</v>
      </c>
      <c r="P142" s="148">
        <f t="shared" si="41"/>
        <v>1.4182555412330011E-4</v>
      </c>
      <c r="Q142" s="148">
        <f t="shared" si="42"/>
        <v>1.1305514095351812E-3</v>
      </c>
      <c r="R142" s="171">
        <f t="shared" si="43"/>
        <v>1.9378460140376312E-4</v>
      </c>
      <c r="S142" s="172">
        <f t="shared" si="30"/>
        <v>7.6849487723722021E-2</v>
      </c>
      <c r="T142" s="173">
        <f t="shared" si="31"/>
        <v>-4.4684168017981363E-2</v>
      </c>
      <c r="U142" s="174">
        <f t="shared" si="32"/>
        <v>-2.9019034475778693E-2</v>
      </c>
      <c r="V142" s="174">
        <f t="shared" si="33"/>
        <v>-3.1060233801056603E-2</v>
      </c>
      <c r="W142" s="174">
        <f t="shared" si="34"/>
        <v>-0.15278800642046231</v>
      </c>
      <c r="X142" s="175">
        <f t="shared" si="35"/>
        <v>-0.24231228881164268</v>
      </c>
    </row>
    <row r="143" spans="2:24" x14ac:dyDescent="0.3">
      <c r="B143" s="168" t="s">
        <v>86</v>
      </c>
      <c r="C143" s="169">
        <v>332.55676199999999</v>
      </c>
      <c r="D143" s="147">
        <v>2168.203</v>
      </c>
      <c r="E143" s="147">
        <v>344.062431</v>
      </c>
      <c r="F143" s="147">
        <v>2200.895</v>
      </c>
      <c r="G143" s="147">
        <v>382.87951500000003</v>
      </c>
      <c r="H143" s="147">
        <v>2462.8589999999999</v>
      </c>
      <c r="I143" s="147">
        <v>329.618222</v>
      </c>
      <c r="J143" s="170">
        <v>2314.3989999999999</v>
      </c>
      <c r="K143" s="149">
        <f t="shared" si="36"/>
        <v>4.2215171101822073E-3</v>
      </c>
      <c r="L143" s="148">
        <f t="shared" si="37"/>
        <v>2.3492145783235436E-3</v>
      </c>
      <c r="M143" s="148">
        <f t="shared" si="38"/>
        <v>4.5160926791260516E-3</v>
      </c>
      <c r="N143" s="148">
        <f t="shared" si="39"/>
        <v>2.4822604564184825E-3</v>
      </c>
      <c r="O143" s="148">
        <f t="shared" si="40"/>
        <v>4.9616558784560611E-3</v>
      </c>
      <c r="P143" s="148">
        <f t="shared" si="41"/>
        <v>2.7966528079117104E-3</v>
      </c>
      <c r="Q143" s="148">
        <f t="shared" si="42"/>
        <v>4.9678321732347965E-3</v>
      </c>
      <c r="R143" s="171">
        <f t="shared" si="43"/>
        <v>2.7207726700533728E-3</v>
      </c>
      <c r="S143" s="176">
        <f t="shared" si="30"/>
        <v>-3.3440643218614063E-2</v>
      </c>
      <c r="T143" s="174">
        <f t="shared" si="31"/>
        <v>-1.4853957140163465E-2</v>
      </c>
      <c r="U143" s="174">
        <f t="shared" si="32"/>
        <v>-0.10138198174430935</v>
      </c>
      <c r="V143" s="174">
        <f t="shared" si="33"/>
        <v>-4.9042537609115811E-2</v>
      </c>
      <c r="W143" s="174">
        <f t="shared" si="34"/>
        <v>0.16158479551534022</v>
      </c>
      <c r="X143" s="175">
        <f t="shared" si="35"/>
        <v>6.4146242717871838E-2</v>
      </c>
    </row>
    <row r="144" spans="2:24" x14ac:dyDescent="0.3">
      <c r="B144" s="241" t="s">
        <v>385</v>
      </c>
      <c r="R144" s="177"/>
    </row>
  </sheetData>
  <mergeCells count="14">
    <mergeCell ref="C4:J4"/>
    <mergeCell ref="K4:R4"/>
    <mergeCell ref="S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r:id="rId1"/>
  <ignoredErrors>
    <ignoredError sqref="V7:V143" formula="1"/>
    <ignoredError sqref="D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workbookViewId="0">
      <selection activeCell="B25" sqref="B25"/>
    </sheetView>
  </sheetViews>
  <sheetFormatPr defaultRowHeight="14.4" x14ac:dyDescent="0.3"/>
  <cols>
    <col min="1" max="1" width="1.77734375" style="2" customWidth="1"/>
    <col min="2" max="10" width="20.77734375" style="2" customWidth="1"/>
    <col min="11" max="16384" width="8.88671875" style="2"/>
  </cols>
  <sheetData>
    <row r="2" spans="2:10" x14ac:dyDescent="0.3">
      <c r="B2" s="4" t="s">
        <v>422</v>
      </c>
      <c r="D2" s="4"/>
      <c r="E2" s="4"/>
      <c r="F2" s="4"/>
      <c r="G2" s="4"/>
      <c r="H2" s="4"/>
    </row>
    <row r="4" spans="2:10" x14ac:dyDescent="0.3">
      <c r="B4" s="121" t="s">
        <v>16</v>
      </c>
      <c r="C4" s="12" t="s">
        <v>5</v>
      </c>
      <c r="D4" s="122" t="s">
        <v>30</v>
      </c>
      <c r="E4" s="123" t="s">
        <v>31</v>
      </c>
      <c r="F4" s="123" t="s">
        <v>32</v>
      </c>
      <c r="G4" s="123" t="s">
        <v>33</v>
      </c>
      <c r="H4" s="123" t="s">
        <v>34</v>
      </c>
      <c r="I4" s="123" t="s">
        <v>35</v>
      </c>
      <c r="J4" s="123" t="s">
        <v>36</v>
      </c>
    </row>
    <row r="5" spans="2:10" x14ac:dyDescent="0.3">
      <c r="B5" s="278" t="s">
        <v>8</v>
      </c>
      <c r="C5" s="22">
        <v>2019</v>
      </c>
      <c r="D5" s="39">
        <v>5227.480759</v>
      </c>
      <c r="E5" s="39">
        <v>0.56113100000000005</v>
      </c>
      <c r="F5" s="39">
        <v>170.74979099999999</v>
      </c>
      <c r="G5" s="39">
        <v>0</v>
      </c>
      <c r="H5" s="39">
        <v>341.44383699999997</v>
      </c>
      <c r="I5" s="39">
        <f t="shared" ref="I5:I24" si="0">SUM(D5:H5)</f>
        <v>5740.2355180000004</v>
      </c>
      <c r="J5" s="124">
        <f>+I5/I21</f>
        <v>0.98932512114480209</v>
      </c>
    </row>
    <row r="6" spans="2:10" x14ac:dyDescent="0.3">
      <c r="B6" s="278"/>
      <c r="C6" s="22">
        <v>2018</v>
      </c>
      <c r="D6" s="38">
        <v>6467.7365440000003</v>
      </c>
      <c r="E6" s="43">
        <v>176.24922900000001</v>
      </c>
      <c r="F6" s="43">
        <v>0</v>
      </c>
      <c r="G6" s="39">
        <v>0</v>
      </c>
      <c r="H6" s="38">
        <v>406.85611499999999</v>
      </c>
      <c r="I6" s="39">
        <f t="shared" si="0"/>
        <v>7050.8418879999999</v>
      </c>
      <c r="J6" s="124">
        <f>+I6/I22</f>
        <v>0.99803905133493409</v>
      </c>
    </row>
    <row r="7" spans="2:10" x14ac:dyDescent="0.3">
      <c r="B7" s="278"/>
      <c r="C7" s="22">
        <v>2017</v>
      </c>
      <c r="D7" s="39">
        <v>4459.5024299999995</v>
      </c>
      <c r="E7" s="42">
        <v>36.199998999999998</v>
      </c>
      <c r="F7" s="39">
        <v>0</v>
      </c>
      <c r="G7" s="39">
        <v>0</v>
      </c>
      <c r="H7" s="42">
        <v>367.732077</v>
      </c>
      <c r="I7" s="39">
        <f t="shared" si="0"/>
        <v>4863.4345059999996</v>
      </c>
      <c r="J7" s="124">
        <f>+I7/I23</f>
        <v>0.99381692544948053</v>
      </c>
    </row>
    <row r="8" spans="2:10" ht="15" thickBot="1" x14ac:dyDescent="0.35">
      <c r="B8" s="279"/>
      <c r="C8" s="27">
        <v>2016</v>
      </c>
      <c r="D8" s="31">
        <v>5813.4578869999996</v>
      </c>
      <c r="E8" s="31">
        <v>38.758147000000001</v>
      </c>
      <c r="F8" s="31">
        <v>0</v>
      </c>
      <c r="G8" s="35">
        <v>0</v>
      </c>
      <c r="H8" s="129">
        <v>365.90568500000001</v>
      </c>
      <c r="I8" s="31">
        <f t="shared" si="0"/>
        <v>6218.1217189999988</v>
      </c>
      <c r="J8" s="124">
        <f>+I8/I24</f>
        <v>0.99680887424082532</v>
      </c>
    </row>
    <row r="9" spans="2:10" x14ac:dyDescent="0.3">
      <c r="B9" s="277" t="s">
        <v>29</v>
      </c>
      <c r="C9" s="22">
        <v>2019</v>
      </c>
      <c r="D9" s="39">
        <v>0</v>
      </c>
      <c r="E9" s="39">
        <v>0</v>
      </c>
      <c r="F9" s="39">
        <v>0</v>
      </c>
      <c r="G9" s="41">
        <v>0</v>
      </c>
      <c r="H9" s="42">
        <v>0</v>
      </c>
      <c r="I9" s="39">
        <f t="shared" si="0"/>
        <v>0</v>
      </c>
      <c r="J9" s="127">
        <f>+I9/I21</f>
        <v>0</v>
      </c>
    </row>
    <row r="10" spans="2:10" x14ac:dyDescent="0.3">
      <c r="B10" s="278"/>
      <c r="C10" s="22">
        <v>2018</v>
      </c>
      <c r="D10" s="39">
        <v>0</v>
      </c>
      <c r="E10" s="39">
        <v>0</v>
      </c>
      <c r="F10" s="39">
        <v>0</v>
      </c>
      <c r="G10" s="41">
        <v>0</v>
      </c>
      <c r="H10" s="42">
        <v>0</v>
      </c>
      <c r="I10" s="39">
        <f t="shared" si="0"/>
        <v>0</v>
      </c>
      <c r="J10" s="124">
        <f>+I10/I22</f>
        <v>0</v>
      </c>
    </row>
    <row r="11" spans="2:10" x14ac:dyDescent="0.3">
      <c r="B11" s="278"/>
      <c r="C11" s="22">
        <v>2017</v>
      </c>
      <c r="D11" s="39">
        <v>0</v>
      </c>
      <c r="E11" s="39">
        <v>0</v>
      </c>
      <c r="F11" s="39">
        <v>0</v>
      </c>
      <c r="G11" s="41">
        <v>0</v>
      </c>
      <c r="H11" s="39">
        <v>0</v>
      </c>
      <c r="I11" s="39">
        <f t="shared" si="0"/>
        <v>0</v>
      </c>
      <c r="J11" s="124">
        <f>+I11/I23</f>
        <v>0</v>
      </c>
    </row>
    <row r="12" spans="2:10" ht="15" thickBot="1" x14ac:dyDescent="0.35">
      <c r="B12" s="279"/>
      <c r="C12" s="22">
        <v>2016</v>
      </c>
      <c r="D12" s="39">
        <v>0</v>
      </c>
      <c r="E12" s="39">
        <v>0</v>
      </c>
      <c r="F12" s="39">
        <v>5.2927200000000001</v>
      </c>
      <c r="G12" s="39">
        <v>0</v>
      </c>
      <c r="H12" s="31">
        <v>0</v>
      </c>
      <c r="I12" s="31">
        <f t="shared" si="0"/>
        <v>5.2927200000000001</v>
      </c>
      <c r="J12" s="125">
        <f>+I12/I24</f>
        <v>8.4846043601095064E-4</v>
      </c>
    </row>
    <row r="13" spans="2:10" x14ac:dyDescent="0.3">
      <c r="B13" s="277" t="s">
        <v>13</v>
      </c>
      <c r="C13" s="178">
        <v>2019</v>
      </c>
      <c r="D13" s="126">
        <v>18.570564000000001</v>
      </c>
      <c r="E13" s="216">
        <v>33.125546</v>
      </c>
      <c r="F13" s="216">
        <v>9.9646860000000004</v>
      </c>
      <c r="G13" s="178">
        <v>0</v>
      </c>
      <c r="H13" s="217">
        <v>0.276698</v>
      </c>
      <c r="I13" s="39">
        <f t="shared" si="0"/>
        <v>61.937494000000008</v>
      </c>
      <c r="J13" s="124">
        <f>+I13/I21</f>
        <v>1.0674878855198125E-2</v>
      </c>
    </row>
    <row r="14" spans="2:10" x14ac:dyDescent="0.3">
      <c r="B14" s="278"/>
      <c r="C14" s="22">
        <v>2018</v>
      </c>
      <c r="D14" s="39">
        <v>12.404536999999999</v>
      </c>
      <c r="E14" s="39">
        <v>0.50301600000000002</v>
      </c>
      <c r="F14" s="39">
        <v>0.68144300000000002</v>
      </c>
      <c r="G14" s="39">
        <v>0</v>
      </c>
      <c r="H14" s="39">
        <v>0.22650899999999999</v>
      </c>
      <c r="I14" s="39">
        <f t="shared" si="0"/>
        <v>13.815505</v>
      </c>
      <c r="J14" s="124">
        <f>+I14/I22</f>
        <v>1.9555698061220002E-3</v>
      </c>
    </row>
    <row r="15" spans="2:10" x14ac:dyDescent="0.3">
      <c r="B15" s="278"/>
      <c r="C15" s="22">
        <v>2017</v>
      </c>
      <c r="D15" s="39">
        <v>25.643084000000002</v>
      </c>
      <c r="E15" s="39">
        <v>1.5827000000000001E-2</v>
      </c>
      <c r="F15" s="39">
        <v>3.0709050000000002</v>
      </c>
      <c r="G15" s="39">
        <v>0</v>
      </c>
      <c r="H15" s="39">
        <v>0.69825000000000004</v>
      </c>
      <c r="I15" s="39">
        <f t="shared" si="0"/>
        <v>29.428066000000005</v>
      </c>
      <c r="J15" s="124">
        <f>+I15/I23</f>
        <v>6.0134684733522343E-3</v>
      </c>
    </row>
    <row r="16" spans="2:10" ht="15" thickBot="1" x14ac:dyDescent="0.35">
      <c r="B16" s="279"/>
      <c r="C16" s="22">
        <v>2016</v>
      </c>
      <c r="D16" s="31">
        <v>17.052379999999999</v>
      </c>
      <c r="E16" s="39">
        <v>3.7277999999999999E-2</v>
      </c>
      <c r="F16" s="39">
        <v>6.8917000000000006E-2</v>
      </c>
      <c r="G16" s="22">
        <v>0</v>
      </c>
      <c r="H16" s="31">
        <v>0.16375700000000001</v>
      </c>
      <c r="I16" s="39">
        <f t="shared" si="0"/>
        <v>17.322331999999999</v>
      </c>
      <c r="J16" s="124">
        <f>+I16/I24</f>
        <v>2.7768922900600151E-3</v>
      </c>
    </row>
    <row r="17" spans="2:10" x14ac:dyDescent="0.3">
      <c r="B17" s="277" t="s">
        <v>15</v>
      </c>
      <c r="C17" s="178">
        <v>2019</v>
      </c>
      <c r="D17" s="22">
        <v>0</v>
      </c>
      <c r="E17" s="178">
        <v>0</v>
      </c>
      <c r="F17" s="178">
        <v>0</v>
      </c>
      <c r="G17" s="178">
        <v>0</v>
      </c>
      <c r="H17" s="22">
        <v>0</v>
      </c>
      <c r="I17" s="178">
        <f t="shared" si="0"/>
        <v>0</v>
      </c>
      <c r="J17" s="127">
        <f>+I17/I21</f>
        <v>0</v>
      </c>
    </row>
    <row r="18" spans="2:10" x14ac:dyDescent="0.3">
      <c r="B18" s="278"/>
      <c r="C18" s="22">
        <v>2018</v>
      </c>
      <c r="D18" s="22">
        <v>0</v>
      </c>
      <c r="E18" s="39">
        <v>8.0000000000000002E-3</v>
      </c>
      <c r="F18" s="39">
        <v>0.03</v>
      </c>
      <c r="G18" s="22">
        <v>0</v>
      </c>
      <c r="H18" s="22">
        <v>0</v>
      </c>
      <c r="I18" s="39">
        <f t="shared" si="0"/>
        <v>3.7999999999999999E-2</v>
      </c>
      <c r="J18" s="124">
        <f>+I18/I22</f>
        <v>5.3788589438197162E-6</v>
      </c>
    </row>
    <row r="19" spans="2:10" x14ac:dyDescent="0.3">
      <c r="B19" s="278"/>
      <c r="C19" s="22">
        <v>2017</v>
      </c>
      <c r="D19" s="39">
        <v>0.82</v>
      </c>
      <c r="E19" s="69">
        <v>0</v>
      </c>
      <c r="F19" s="39">
        <v>0.01</v>
      </c>
      <c r="G19" s="69">
        <v>0</v>
      </c>
      <c r="H19" s="22">
        <v>0</v>
      </c>
      <c r="I19" s="39">
        <f t="shared" si="0"/>
        <v>0.83</v>
      </c>
      <c r="J19" s="124">
        <f>+I19/I23</f>
        <v>1.6960607716736648E-4</v>
      </c>
    </row>
    <row r="20" spans="2:10" ht="15" thickBot="1" x14ac:dyDescent="0.35">
      <c r="B20" s="279"/>
      <c r="C20" s="27">
        <v>2016</v>
      </c>
      <c r="D20" s="71">
        <v>2.5840000000000001</v>
      </c>
      <c r="E20" s="129">
        <v>0</v>
      </c>
      <c r="F20" s="31">
        <v>0</v>
      </c>
      <c r="G20" s="71">
        <v>0</v>
      </c>
      <c r="H20" s="27">
        <v>0</v>
      </c>
      <c r="I20" s="41">
        <f t="shared" si="0"/>
        <v>2.5840000000000001</v>
      </c>
      <c r="J20" s="124">
        <f>+I20/I24</f>
        <v>4.1423346911461338E-4</v>
      </c>
    </row>
    <row r="21" spans="2:10" x14ac:dyDescent="0.3">
      <c r="B21" s="280" t="s">
        <v>35</v>
      </c>
      <c r="C21" s="23">
        <v>2019</v>
      </c>
      <c r="D21" s="126">
        <f>+D17+D13+D5</f>
        <v>5246.0513229999997</v>
      </c>
      <c r="E21" s="154">
        <f>+E17+E13+E5</f>
        <v>33.686677000000003</v>
      </c>
      <c r="F21" s="126">
        <f>+F17+F13+F5</f>
        <v>180.71447699999999</v>
      </c>
      <c r="G21" s="126">
        <f>+G17+G13+G5</f>
        <v>0</v>
      </c>
      <c r="H21" s="154">
        <f>+H17+H13+H5</f>
        <v>341.72053499999998</v>
      </c>
      <c r="I21" s="126">
        <f t="shared" si="0"/>
        <v>5802.1730119999993</v>
      </c>
      <c r="J21" s="218" t="s">
        <v>337</v>
      </c>
    </row>
    <row r="22" spans="2:10" x14ac:dyDescent="0.3">
      <c r="B22" s="281"/>
      <c r="C22" s="23">
        <v>2018</v>
      </c>
      <c r="D22" s="39">
        <f>+D18+D14+D6</f>
        <v>6480.1410810000007</v>
      </c>
      <c r="E22" s="42">
        <f t="shared" ref="E22:H23" si="1">+E18+E14+E6</f>
        <v>176.76024500000003</v>
      </c>
      <c r="F22" s="39">
        <f t="shared" si="1"/>
        <v>0.71144300000000005</v>
      </c>
      <c r="G22" s="39">
        <f t="shared" si="1"/>
        <v>0</v>
      </c>
      <c r="H22" s="42">
        <f t="shared" si="1"/>
        <v>407.08262400000001</v>
      </c>
      <c r="I22" s="39">
        <f t="shared" si="0"/>
        <v>7064.6953930000009</v>
      </c>
      <c r="J22" s="219" t="s">
        <v>337</v>
      </c>
    </row>
    <row r="23" spans="2:10" x14ac:dyDescent="0.3">
      <c r="B23" s="281"/>
      <c r="C23" s="23">
        <v>2017</v>
      </c>
      <c r="D23" s="39">
        <f>+D19+D15+D7</f>
        <v>4485.9655139999995</v>
      </c>
      <c r="E23" s="39">
        <f t="shared" si="1"/>
        <v>36.215826</v>
      </c>
      <c r="F23" s="39">
        <f t="shared" si="1"/>
        <v>3.080905</v>
      </c>
      <c r="G23" s="39">
        <f t="shared" si="1"/>
        <v>0</v>
      </c>
      <c r="H23" s="42">
        <f t="shared" si="1"/>
        <v>368.43032699999998</v>
      </c>
      <c r="I23" s="39">
        <f t="shared" si="0"/>
        <v>4893.692571999999</v>
      </c>
      <c r="J23" s="219" t="s">
        <v>337</v>
      </c>
    </row>
    <row r="24" spans="2:10" ht="15" thickBot="1" x14ac:dyDescent="0.35">
      <c r="B24" s="282"/>
      <c r="C24" s="28">
        <v>2016</v>
      </c>
      <c r="D24" s="31">
        <f>+D20+D16+D8</f>
        <v>5833.0942669999995</v>
      </c>
      <c r="E24" s="31">
        <f>+E20+E16+E8</f>
        <v>38.795425000000002</v>
      </c>
      <c r="F24" s="31">
        <f>+F20+F16+F8</f>
        <v>6.8917000000000006E-2</v>
      </c>
      <c r="G24" s="31">
        <f>+G20+G16+G8</f>
        <v>0</v>
      </c>
      <c r="H24" s="31">
        <f>+H20+H16+H8</f>
        <v>366.06944199999998</v>
      </c>
      <c r="I24" s="31">
        <f t="shared" si="0"/>
        <v>6238.0280509999993</v>
      </c>
      <c r="J24" s="220" t="s">
        <v>337</v>
      </c>
    </row>
    <row r="25" spans="2:10" x14ac:dyDescent="0.3">
      <c r="B25" s="241" t="s">
        <v>385</v>
      </c>
      <c r="F25" s="131"/>
      <c r="H25" s="131"/>
      <c r="I25" s="131"/>
    </row>
  </sheetData>
  <mergeCells count="5">
    <mergeCell ref="B5:B8"/>
    <mergeCell ref="B9:B12"/>
    <mergeCell ref="B13:B16"/>
    <mergeCell ref="B17:B20"/>
    <mergeCell ref="B21:B24"/>
  </mergeCells>
  <pageMargins left="0.7" right="0.7" top="0.75" bottom="0.75" header="0.3" footer="0.3"/>
  <ignoredErrors>
    <ignoredError sqref="I5:I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showGridLines="0" topLeftCell="A19" workbookViewId="0">
      <selection activeCell="B33" sqref="B33"/>
    </sheetView>
  </sheetViews>
  <sheetFormatPr defaultRowHeight="14.4" x14ac:dyDescent="0.3"/>
  <cols>
    <col min="1" max="1" width="1.77734375" style="2" customWidth="1"/>
    <col min="2" max="2" width="25.77734375" style="2" customWidth="1"/>
    <col min="3" max="10" width="20.77734375" style="2" customWidth="1"/>
    <col min="11" max="16384" width="8.88671875" style="2"/>
  </cols>
  <sheetData>
    <row r="2" spans="2:10" x14ac:dyDescent="0.3">
      <c r="B2" s="4" t="s">
        <v>421</v>
      </c>
      <c r="D2" s="4"/>
      <c r="E2" s="4"/>
      <c r="F2" s="4"/>
      <c r="G2" s="4"/>
      <c r="H2" s="4"/>
    </row>
    <row r="4" spans="2:10" x14ac:dyDescent="0.3">
      <c r="B4" s="121" t="s">
        <v>59</v>
      </c>
      <c r="C4" s="68" t="s">
        <v>5</v>
      </c>
      <c r="D4" s="132" t="s">
        <v>30</v>
      </c>
      <c r="E4" s="51" t="s">
        <v>31</v>
      </c>
      <c r="F4" s="51" t="s">
        <v>32</v>
      </c>
      <c r="G4" s="51" t="s">
        <v>33</v>
      </c>
      <c r="H4" s="51" t="s">
        <v>34</v>
      </c>
      <c r="I4" s="51" t="s">
        <v>62</v>
      </c>
      <c r="J4" s="51" t="s">
        <v>36</v>
      </c>
    </row>
    <row r="5" spans="2:10" x14ac:dyDescent="0.3">
      <c r="B5" s="278" t="s">
        <v>39</v>
      </c>
      <c r="C5" s="21">
        <v>2019</v>
      </c>
      <c r="D5" s="39">
        <v>13.638197</v>
      </c>
      <c r="E5" s="39">
        <v>9.9596859999999996</v>
      </c>
      <c r="F5" s="39">
        <v>33.125546</v>
      </c>
      <c r="G5" s="39">
        <v>0</v>
      </c>
      <c r="H5" s="71">
        <v>0.24141299999999999</v>
      </c>
      <c r="I5" s="42">
        <f t="shared" ref="I5:I13" si="0">SUM(D5:H5)</f>
        <v>56.964841999999997</v>
      </c>
      <c r="J5" s="124">
        <f>+I5/I29</f>
        <v>9.8178461556016738E-3</v>
      </c>
    </row>
    <row r="6" spans="2:10" x14ac:dyDescent="0.3">
      <c r="B6" s="278"/>
      <c r="C6" s="22">
        <v>2018</v>
      </c>
      <c r="D6" s="39">
        <v>12.363434</v>
      </c>
      <c r="E6" s="39">
        <v>0.50301600000000002</v>
      </c>
      <c r="F6" s="39">
        <v>0.68144300000000002</v>
      </c>
      <c r="G6" s="41">
        <v>0</v>
      </c>
      <c r="H6" s="71">
        <v>0.22650899999999999</v>
      </c>
      <c r="I6" s="42">
        <f t="shared" si="0"/>
        <v>13.774402</v>
      </c>
      <c r="J6" s="124">
        <f>+I6/I30</f>
        <v>1.9497517208807418E-3</v>
      </c>
    </row>
    <row r="7" spans="2:10" x14ac:dyDescent="0.3">
      <c r="B7" s="278"/>
      <c r="C7" s="22">
        <v>2017</v>
      </c>
      <c r="D7" s="39">
        <v>22.706448999999999</v>
      </c>
      <c r="E7" s="39">
        <v>1.1027E-2</v>
      </c>
      <c r="F7" s="39">
        <v>3.0212859999999999</v>
      </c>
      <c r="G7" s="41">
        <v>0</v>
      </c>
      <c r="H7" s="42">
        <v>0.69655</v>
      </c>
      <c r="I7" s="42">
        <f t="shared" si="0"/>
        <v>26.435311999999996</v>
      </c>
      <c r="J7" s="124">
        <f>+I7/I31</f>
        <v>5.4019151409824186E-3</v>
      </c>
    </row>
    <row r="8" spans="2:10" ht="15" thickBot="1" x14ac:dyDescent="0.35">
      <c r="B8" s="279"/>
      <c r="C8" s="27">
        <v>2016</v>
      </c>
      <c r="D8" s="39">
        <v>2.5840000000000001</v>
      </c>
      <c r="E8" s="31">
        <v>0</v>
      </c>
      <c r="F8" s="31">
        <v>0</v>
      </c>
      <c r="G8" s="31">
        <v>0</v>
      </c>
      <c r="H8" s="129">
        <v>0</v>
      </c>
      <c r="I8" s="42">
        <f t="shared" si="0"/>
        <v>2.5840000000000001</v>
      </c>
      <c r="J8" s="124">
        <f>+I8/I32</f>
        <v>4.1437592371583644E-4</v>
      </c>
    </row>
    <row r="9" spans="2:10" x14ac:dyDescent="0.3">
      <c r="B9" s="277" t="s">
        <v>40</v>
      </c>
      <c r="C9" s="22">
        <v>2019</v>
      </c>
      <c r="D9" s="126">
        <v>5182.9630219999999</v>
      </c>
      <c r="E9" s="39">
        <v>170.74979099999999</v>
      </c>
      <c r="F9" s="39">
        <v>1.1025999999999999E-2</v>
      </c>
      <c r="G9" s="39">
        <v>0</v>
      </c>
      <c r="H9" s="71">
        <v>250.04651100000001</v>
      </c>
      <c r="I9" s="154">
        <f t="shared" si="0"/>
        <v>5603.7703500000007</v>
      </c>
      <c r="J9" s="127">
        <f>+I9/I29</f>
        <v>0.96580545571639009</v>
      </c>
    </row>
    <row r="10" spans="2:10" x14ac:dyDescent="0.3">
      <c r="B10" s="278"/>
      <c r="C10" s="22">
        <v>2018</v>
      </c>
      <c r="D10" s="39">
        <v>6405.8643220000004</v>
      </c>
      <c r="E10" s="39">
        <v>176.24922900000001</v>
      </c>
      <c r="F10" s="39">
        <v>0</v>
      </c>
      <c r="G10" s="39">
        <v>0</v>
      </c>
      <c r="H10" s="71">
        <v>127.697529</v>
      </c>
      <c r="I10" s="42">
        <f t="shared" si="0"/>
        <v>6709.8110800000004</v>
      </c>
      <c r="J10" s="124">
        <f>+I10/I30</f>
        <v>0.94976650892101666</v>
      </c>
    </row>
    <row r="11" spans="2:10" x14ac:dyDescent="0.3">
      <c r="B11" s="278"/>
      <c r="C11" s="22">
        <v>2017</v>
      </c>
      <c r="D11" s="39">
        <v>4188.891286</v>
      </c>
      <c r="E11" s="39">
        <v>36.199998999999998</v>
      </c>
      <c r="F11" s="39">
        <v>0</v>
      </c>
      <c r="G11" s="179">
        <v>0</v>
      </c>
      <c r="H11" s="39">
        <v>10.188509</v>
      </c>
      <c r="I11" s="42">
        <f t="shared" si="0"/>
        <v>4235.279794</v>
      </c>
      <c r="J11" s="124">
        <f>+I11/I31</f>
        <v>0.86545685730909871</v>
      </c>
    </row>
    <row r="12" spans="2:10" ht="15" thickBot="1" x14ac:dyDescent="0.35">
      <c r="B12" s="279"/>
      <c r="C12" s="22">
        <v>2016</v>
      </c>
      <c r="D12" s="31">
        <v>5405.4192700000003</v>
      </c>
      <c r="E12" s="31">
        <v>38.758147000000001</v>
      </c>
      <c r="F12" s="41">
        <v>0</v>
      </c>
      <c r="G12" s="179">
        <v>0</v>
      </c>
      <c r="H12" s="39">
        <v>20.925758999999999</v>
      </c>
      <c r="I12" s="31">
        <f t="shared" si="0"/>
        <v>5465.1031759999996</v>
      </c>
      <c r="J12" s="125">
        <f>+I12/I32</f>
        <v>0.87639596623736504</v>
      </c>
    </row>
    <row r="13" spans="2:10" x14ac:dyDescent="0.3">
      <c r="B13" s="277" t="s">
        <v>41</v>
      </c>
      <c r="C13" s="178">
        <v>2019</v>
      </c>
      <c r="D13" s="39">
        <v>0</v>
      </c>
      <c r="E13" s="39">
        <v>0</v>
      </c>
      <c r="F13" s="126">
        <v>0</v>
      </c>
      <c r="G13" s="154">
        <v>0</v>
      </c>
      <c r="H13" s="126">
        <v>0</v>
      </c>
      <c r="I13" s="179">
        <f t="shared" si="0"/>
        <v>0</v>
      </c>
      <c r="J13" s="124">
        <f>+I13/I29</f>
        <v>0</v>
      </c>
    </row>
    <row r="14" spans="2:10" x14ac:dyDescent="0.3">
      <c r="B14" s="278"/>
      <c r="C14" s="22">
        <v>2018</v>
      </c>
      <c r="D14" s="39">
        <v>0</v>
      </c>
      <c r="E14" s="39">
        <v>0</v>
      </c>
      <c r="F14" s="39">
        <v>0</v>
      </c>
      <c r="G14" s="42">
        <v>0</v>
      </c>
      <c r="H14" s="39">
        <v>0</v>
      </c>
      <c r="I14" s="39">
        <v>0</v>
      </c>
      <c r="J14" s="102">
        <f>+I14/I30</f>
        <v>0</v>
      </c>
    </row>
    <row r="15" spans="2:10" x14ac:dyDescent="0.3">
      <c r="B15" s="278"/>
      <c r="C15" s="22">
        <v>2017</v>
      </c>
      <c r="D15" s="39">
        <v>0</v>
      </c>
      <c r="E15" s="39">
        <v>0</v>
      </c>
      <c r="F15" s="41">
        <v>0</v>
      </c>
      <c r="G15" s="42">
        <v>0</v>
      </c>
      <c r="H15" s="39">
        <v>0</v>
      </c>
      <c r="I15" s="39">
        <v>0</v>
      </c>
      <c r="J15" s="102">
        <f>+I15/I31</f>
        <v>0</v>
      </c>
    </row>
    <row r="16" spans="2:10" ht="15" thickBot="1" x14ac:dyDescent="0.35">
      <c r="B16" s="279"/>
      <c r="C16" s="22">
        <v>2016</v>
      </c>
      <c r="D16" s="39">
        <v>0</v>
      </c>
      <c r="E16" s="31">
        <v>0</v>
      </c>
      <c r="F16" s="31">
        <v>5.2927200000000001</v>
      </c>
      <c r="G16" s="180">
        <v>0</v>
      </c>
      <c r="H16" s="39">
        <v>0</v>
      </c>
      <c r="I16" s="42">
        <f t="shared" ref="I16:I28" si="1">SUM(D16:H16)</f>
        <v>5.2927200000000001</v>
      </c>
      <c r="J16" s="125">
        <f>+I16/I32</f>
        <v>8.4875222096334434E-4</v>
      </c>
    </row>
    <row r="17" spans="2:10" x14ac:dyDescent="0.3">
      <c r="B17" s="277" t="s">
        <v>43</v>
      </c>
      <c r="C17" s="178">
        <v>2019</v>
      </c>
      <c r="D17" s="126">
        <v>4.9323670000000002</v>
      </c>
      <c r="E17" s="39">
        <v>5.0000000000000001E-3</v>
      </c>
      <c r="F17" s="39">
        <v>0</v>
      </c>
      <c r="G17" s="179">
        <v>0</v>
      </c>
      <c r="H17" s="134">
        <v>3.5284999999999997E-2</v>
      </c>
      <c r="I17" s="154">
        <f t="shared" si="1"/>
        <v>4.9726520000000001</v>
      </c>
      <c r="J17" s="124">
        <f>+I17/I29</f>
        <v>8.5703269959644542E-4</v>
      </c>
    </row>
    <row r="18" spans="2:10" x14ac:dyDescent="0.3">
      <c r="B18" s="278"/>
      <c r="C18" s="22">
        <v>2018</v>
      </c>
      <c r="D18" s="39">
        <v>4.1103000000000001E-2</v>
      </c>
      <c r="E18" s="39">
        <v>0</v>
      </c>
      <c r="F18" s="39">
        <v>0</v>
      </c>
      <c r="G18" s="71">
        <v>0</v>
      </c>
      <c r="H18" s="39">
        <v>0</v>
      </c>
      <c r="I18" s="42">
        <f t="shared" si="1"/>
        <v>4.1103000000000001E-2</v>
      </c>
      <c r="J18" s="124">
        <f>+I18/I30</f>
        <v>5.8180852412584683E-6</v>
      </c>
    </row>
    <row r="19" spans="2:10" x14ac:dyDescent="0.3">
      <c r="B19" s="278"/>
      <c r="C19" s="22">
        <v>2017</v>
      </c>
      <c r="D19" s="39">
        <v>2.9366349999999999</v>
      </c>
      <c r="E19" s="39">
        <v>4.7999999999999996E-3</v>
      </c>
      <c r="F19" s="39">
        <v>4.9619000000000003E-2</v>
      </c>
      <c r="G19" s="42">
        <v>0</v>
      </c>
      <c r="H19" s="39">
        <v>1.6999999999999999E-3</v>
      </c>
      <c r="I19" s="42">
        <f t="shared" si="1"/>
        <v>2.9927539999999997</v>
      </c>
      <c r="J19" s="124">
        <f>+I19/I31</f>
        <v>6.1155333236981269E-4</v>
      </c>
    </row>
    <row r="20" spans="2:10" ht="15" thickBot="1" x14ac:dyDescent="0.35">
      <c r="B20" s="279"/>
      <c r="C20" s="27">
        <v>2016</v>
      </c>
      <c r="D20" s="31">
        <v>7.2625019999999996</v>
      </c>
      <c r="E20" s="31">
        <v>0</v>
      </c>
      <c r="F20" s="39">
        <v>3.5837000000000001E-2</v>
      </c>
      <c r="G20" s="42">
        <v>0</v>
      </c>
      <c r="H20" s="31">
        <v>2.7569999999999999E-3</v>
      </c>
      <c r="I20" s="42">
        <f t="shared" si="1"/>
        <v>7.3010959999999994</v>
      </c>
      <c r="J20" s="124">
        <f>+I20/I32</f>
        <v>1.170819813907894E-3</v>
      </c>
    </row>
    <row r="21" spans="2:10" x14ac:dyDescent="0.3">
      <c r="B21" s="277" t="s">
        <v>46</v>
      </c>
      <c r="C21" s="22">
        <v>2019</v>
      </c>
      <c r="D21" s="39">
        <v>44.517736999999997</v>
      </c>
      <c r="E21" s="39">
        <v>0</v>
      </c>
      <c r="F21" s="126">
        <v>0.55010499999999996</v>
      </c>
      <c r="G21" s="154">
        <v>91.397326000000007</v>
      </c>
      <c r="H21" s="39">
        <v>0</v>
      </c>
      <c r="I21" s="154">
        <f t="shared" si="1"/>
        <v>136.46516800000001</v>
      </c>
      <c r="J21" s="127">
        <f>+I21/I29</f>
        <v>2.3519665428411735E-2</v>
      </c>
    </row>
    <row r="22" spans="2:10" x14ac:dyDescent="0.3">
      <c r="B22" s="278"/>
      <c r="C22" s="22">
        <v>2018</v>
      </c>
      <c r="D22" s="39">
        <v>61.872222000000001</v>
      </c>
      <c r="E22" s="39">
        <v>0</v>
      </c>
      <c r="F22" s="39">
        <v>0</v>
      </c>
      <c r="G22" s="179">
        <v>0</v>
      </c>
      <c r="H22" s="71">
        <v>279.15858600000001</v>
      </c>
      <c r="I22" s="42">
        <f t="shared" si="1"/>
        <v>341.03080800000004</v>
      </c>
      <c r="J22" s="124">
        <f>+I22/I30</f>
        <v>4.8272542413917492E-2</v>
      </c>
    </row>
    <row r="23" spans="2:10" x14ac:dyDescent="0.3">
      <c r="B23" s="278"/>
      <c r="C23" s="22">
        <v>2017</v>
      </c>
      <c r="D23" s="39">
        <v>270.61114400000002</v>
      </c>
      <c r="E23" s="39">
        <v>0</v>
      </c>
      <c r="F23" s="39">
        <v>0</v>
      </c>
      <c r="G23" s="179">
        <v>0</v>
      </c>
      <c r="H23" s="39">
        <v>357.54356799999999</v>
      </c>
      <c r="I23" s="42">
        <f t="shared" si="1"/>
        <v>628.15471200000002</v>
      </c>
      <c r="J23" s="124">
        <f>+I23/I31</f>
        <v>0.12836006814038176</v>
      </c>
    </row>
    <row r="24" spans="2:10" ht="15" thickBot="1" x14ac:dyDescent="0.35">
      <c r="B24" s="279"/>
      <c r="C24" s="27">
        <v>2016</v>
      </c>
      <c r="D24" s="31">
        <v>408.03861699999999</v>
      </c>
      <c r="E24" s="31">
        <v>0</v>
      </c>
      <c r="F24" s="179">
        <v>0</v>
      </c>
      <c r="G24" s="41">
        <v>0</v>
      </c>
      <c r="H24" s="31">
        <v>344.97992599999998</v>
      </c>
      <c r="I24" s="129">
        <f t="shared" si="1"/>
        <v>753.01854299999991</v>
      </c>
      <c r="J24" s="124">
        <f>+I24/I32</f>
        <v>0.12075570988033214</v>
      </c>
    </row>
    <row r="25" spans="2:10" x14ac:dyDescent="0.3">
      <c r="B25" s="277" t="s">
        <v>49</v>
      </c>
      <c r="C25" s="23">
        <v>2019</v>
      </c>
      <c r="D25" s="126">
        <v>0</v>
      </c>
      <c r="E25" s="39">
        <v>0</v>
      </c>
      <c r="F25" s="126">
        <v>0</v>
      </c>
      <c r="G25" s="126">
        <v>0</v>
      </c>
      <c r="H25" s="39">
        <v>0</v>
      </c>
      <c r="I25" s="179">
        <f t="shared" si="1"/>
        <v>0</v>
      </c>
      <c r="J25" s="127">
        <f>+I25/I29</f>
        <v>0</v>
      </c>
    </row>
    <row r="26" spans="2:10" x14ac:dyDescent="0.3">
      <c r="B26" s="278"/>
      <c r="C26" s="23">
        <v>2018</v>
      </c>
      <c r="D26" s="39">
        <v>0</v>
      </c>
      <c r="E26" s="39">
        <v>8.0000000000000002E-3</v>
      </c>
      <c r="F26" s="39">
        <v>0.03</v>
      </c>
      <c r="G26" s="39">
        <v>0</v>
      </c>
      <c r="H26" s="39">
        <v>0</v>
      </c>
      <c r="I26" s="42">
        <f t="shared" si="1"/>
        <v>3.7999999999999999E-2</v>
      </c>
      <c r="J26" s="124">
        <f>+I26/I30</f>
        <v>5.3788589438197162E-6</v>
      </c>
    </row>
    <row r="27" spans="2:10" x14ac:dyDescent="0.3">
      <c r="B27" s="278"/>
      <c r="C27" s="23">
        <v>2017</v>
      </c>
      <c r="D27" s="39">
        <v>0.82</v>
      </c>
      <c r="E27" s="39">
        <v>0</v>
      </c>
      <c r="F27" s="39">
        <v>0.01</v>
      </c>
      <c r="G27" s="39">
        <v>0</v>
      </c>
      <c r="H27" s="39">
        <v>0</v>
      </c>
      <c r="I27" s="42">
        <f t="shared" si="1"/>
        <v>0.83</v>
      </c>
      <c r="J27" s="124">
        <f>+I27/I31</f>
        <v>1.6960607716736645E-4</v>
      </c>
    </row>
    <row r="28" spans="2:10" ht="15" thickBot="1" x14ac:dyDescent="0.35">
      <c r="B28" s="279"/>
      <c r="C28" s="28">
        <v>2016</v>
      </c>
      <c r="D28" s="39">
        <v>2.5840000000000001</v>
      </c>
      <c r="E28" s="39">
        <v>0</v>
      </c>
      <c r="F28" s="39">
        <v>0</v>
      </c>
      <c r="G28" s="39">
        <v>0</v>
      </c>
      <c r="H28" s="31">
        <v>0</v>
      </c>
      <c r="I28" s="129">
        <f t="shared" si="1"/>
        <v>2.5840000000000001</v>
      </c>
      <c r="J28" s="125">
        <f>+I28/I32</f>
        <v>4.1437592371583644E-4</v>
      </c>
    </row>
    <row r="29" spans="2:10" x14ac:dyDescent="0.3">
      <c r="B29" s="280" t="s">
        <v>35</v>
      </c>
      <c r="C29" s="23">
        <v>2019</v>
      </c>
      <c r="D29" s="126">
        <f t="shared" ref="D29:I32" si="2">+D25+D21+D17+D13+D9+D5</f>
        <v>5246.0513229999997</v>
      </c>
      <c r="E29" s="126">
        <f t="shared" si="2"/>
        <v>180.71447699999999</v>
      </c>
      <c r="F29" s="126">
        <f t="shared" si="2"/>
        <v>33.686677000000003</v>
      </c>
      <c r="G29" s="126">
        <f t="shared" si="2"/>
        <v>91.397326000000007</v>
      </c>
      <c r="H29" s="126">
        <f t="shared" si="2"/>
        <v>250.32320899999999</v>
      </c>
      <c r="I29" s="126">
        <f t="shared" si="2"/>
        <v>5802.1730120000011</v>
      </c>
      <c r="J29" s="221" t="s">
        <v>337</v>
      </c>
    </row>
    <row r="30" spans="2:10" x14ac:dyDescent="0.3">
      <c r="B30" s="281"/>
      <c r="C30" s="23">
        <v>2018</v>
      </c>
      <c r="D30" s="39">
        <f t="shared" si="2"/>
        <v>6480.1410810000007</v>
      </c>
      <c r="E30" s="39">
        <f t="shared" si="2"/>
        <v>176.76024500000003</v>
      </c>
      <c r="F30" s="39">
        <f t="shared" si="2"/>
        <v>0.71144300000000005</v>
      </c>
      <c r="G30" s="39">
        <f t="shared" si="2"/>
        <v>0</v>
      </c>
      <c r="H30" s="39">
        <f t="shared" si="2"/>
        <v>407.08262400000007</v>
      </c>
      <c r="I30" s="39">
        <f t="shared" si="2"/>
        <v>7064.6953930000009</v>
      </c>
      <c r="J30" s="219" t="s">
        <v>337</v>
      </c>
    </row>
    <row r="31" spans="2:10" x14ac:dyDescent="0.3">
      <c r="B31" s="281"/>
      <c r="C31" s="23">
        <v>2017</v>
      </c>
      <c r="D31" s="39">
        <f t="shared" si="2"/>
        <v>4485.9655140000004</v>
      </c>
      <c r="E31" s="39">
        <f t="shared" si="2"/>
        <v>36.215826</v>
      </c>
      <c r="F31" s="39">
        <f t="shared" si="2"/>
        <v>3.080905</v>
      </c>
      <c r="G31" s="39">
        <f t="shared" si="2"/>
        <v>0</v>
      </c>
      <c r="H31" s="39">
        <f t="shared" si="2"/>
        <v>368.43032700000003</v>
      </c>
      <c r="I31" s="39">
        <f t="shared" si="2"/>
        <v>4893.6925719999999</v>
      </c>
      <c r="J31" s="219" t="s">
        <v>337</v>
      </c>
    </row>
    <row r="32" spans="2:10" ht="15" thickBot="1" x14ac:dyDescent="0.35">
      <c r="B32" s="282"/>
      <c r="C32" s="23">
        <v>2016</v>
      </c>
      <c r="D32" s="31">
        <f t="shared" si="2"/>
        <v>5825.8883889999997</v>
      </c>
      <c r="E32" s="31">
        <f t="shared" si="2"/>
        <v>38.758147000000001</v>
      </c>
      <c r="F32" s="31">
        <f t="shared" si="2"/>
        <v>5.328557</v>
      </c>
      <c r="G32" s="31">
        <f t="shared" si="2"/>
        <v>0</v>
      </c>
      <c r="H32" s="31">
        <f t="shared" si="2"/>
        <v>365.90844199999992</v>
      </c>
      <c r="I32" s="31">
        <f t="shared" si="2"/>
        <v>6235.883534999999</v>
      </c>
      <c r="J32" s="219" t="s">
        <v>337</v>
      </c>
    </row>
    <row r="33" spans="2:10" x14ac:dyDescent="0.3">
      <c r="B33" s="241" t="s">
        <v>385</v>
      </c>
      <c r="C33" s="131"/>
      <c r="D33" s="131"/>
      <c r="J33" s="131"/>
    </row>
  </sheetData>
  <mergeCells count="7">
    <mergeCell ref="B29:B32"/>
    <mergeCell ref="B5:B8"/>
    <mergeCell ref="B9:B12"/>
    <mergeCell ref="B13:B16"/>
    <mergeCell ref="B17:B20"/>
    <mergeCell ref="B21:B24"/>
    <mergeCell ref="B25:B28"/>
  </mergeCells>
  <pageMargins left="0.7" right="0.7" top="0.75" bottom="0.75" header="0.3" footer="0.3"/>
  <ignoredErrors>
    <ignoredError sqref="I5:I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workbookViewId="0">
      <selection activeCell="B21" sqref="B21"/>
    </sheetView>
  </sheetViews>
  <sheetFormatPr defaultRowHeight="14.4" x14ac:dyDescent="0.3"/>
  <cols>
    <col min="1" max="1" width="1.77734375" style="2" customWidth="1"/>
    <col min="2" max="10" width="20.77734375" style="2" customWidth="1"/>
    <col min="11" max="16384" width="8.88671875" style="2"/>
  </cols>
  <sheetData>
    <row r="2" spans="2:10" x14ac:dyDescent="0.3">
      <c r="B2" s="4" t="s">
        <v>420</v>
      </c>
    </row>
    <row r="4" spans="2:10" x14ac:dyDescent="0.3">
      <c r="B4" s="136" t="s">
        <v>60</v>
      </c>
      <c r="C4" s="12" t="s">
        <v>5</v>
      </c>
      <c r="D4" s="122" t="s">
        <v>30</v>
      </c>
      <c r="E4" s="123" t="s">
        <v>37</v>
      </c>
      <c r="F4" s="123" t="s">
        <v>32</v>
      </c>
      <c r="G4" s="123" t="s">
        <v>33</v>
      </c>
      <c r="H4" s="123" t="s">
        <v>38</v>
      </c>
      <c r="I4" s="123" t="s">
        <v>35</v>
      </c>
      <c r="J4" s="123" t="s">
        <v>36</v>
      </c>
    </row>
    <row r="5" spans="2:10" x14ac:dyDescent="0.3">
      <c r="B5" s="278" t="s">
        <v>378</v>
      </c>
      <c r="C5" s="21">
        <v>2019</v>
      </c>
      <c r="D5" s="39">
        <v>5062.7649549999996</v>
      </c>
      <c r="E5" s="39">
        <v>163.16082</v>
      </c>
      <c r="F5" s="39">
        <v>33.136572000000001</v>
      </c>
      <c r="G5" s="22">
        <v>0</v>
      </c>
      <c r="H5" s="71">
        <v>328.82615500000003</v>
      </c>
      <c r="I5" s="14">
        <f>SUM(D5:H5)</f>
        <v>5587.8885019999998</v>
      </c>
      <c r="J5" s="102">
        <f>+I5/I17</f>
        <v>0.96306823158206101</v>
      </c>
    </row>
    <row r="6" spans="2:10" x14ac:dyDescent="0.3">
      <c r="B6" s="278"/>
      <c r="C6" s="22">
        <v>2018</v>
      </c>
      <c r="D6" s="39">
        <v>6176.0115260000002</v>
      </c>
      <c r="E6" s="39">
        <v>176.02184099999999</v>
      </c>
      <c r="F6" s="39">
        <v>0.68144300000000002</v>
      </c>
      <c r="G6" s="39">
        <v>0</v>
      </c>
      <c r="H6" s="71">
        <v>406.23342100000002</v>
      </c>
      <c r="I6" s="14">
        <f t="shared" ref="I6:I20" si="0">SUM(D6:H6)</f>
        <v>6758.9482310000003</v>
      </c>
      <c r="J6" s="102">
        <f>+I6/I18</f>
        <v>0.9567218195560212</v>
      </c>
    </row>
    <row r="7" spans="2:10" x14ac:dyDescent="0.3">
      <c r="B7" s="278"/>
      <c r="C7" s="22">
        <v>2017</v>
      </c>
      <c r="D7" s="39">
        <v>4331.5727180000004</v>
      </c>
      <c r="E7" s="39">
        <v>3.0709050000000002</v>
      </c>
      <c r="F7" s="39">
        <v>9.6878829999999994</v>
      </c>
      <c r="G7" s="22">
        <v>0</v>
      </c>
      <c r="H7" s="71">
        <v>361.09435100000002</v>
      </c>
      <c r="I7" s="14">
        <f t="shared" si="0"/>
        <v>4705.4258569999993</v>
      </c>
      <c r="J7" s="102">
        <f>+I7/I19</f>
        <v>0.96152870000923285</v>
      </c>
    </row>
    <row r="8" spans="2:10" ht="15" thickBot="1" x14ac:dyDescent="0.35">
      <c r="B8" s="279"/>
      <c r="C8" s="27">
        <v>2016</v>
      </c>
      <c r="D8" s="31">
        <v>5411.5107369999996</v>
      </c>
      <c r="E8" s="31">
        <v>23.281140000000001</v>
      </c>
      <c r="F8" s="31">
        <v>5.361637</v>
      </c>
      <c r="G8" s="22">
        <v>0</v>
      </c>
      <c r="H8" s="129">
        <v>364.73279600000001</v>
      </c>
      <c r="I8" s="14">
        <f t="shared" si="0"/>
        <v>5804.8863099999999</v>
      </c>
      <c r="J8" s="125">
        <f>+I8/I20</f>
        <v>0.92977543889198966</v>
      </c>
    </row>
    <row r="9" spans="2:10" x14ac:dyDescent="0.3">
      <c r="B9" s="277" t="s">
        <v>61</v>
      </c>
      <c r="C9" s="22">
        <v>2019</v>
      </c>
      <c r="D9" s="39">
        <v>0</v>
      </c>
      <c r="E9" s="39">
        <v>5.5025079999999997</v>
      </c>
      <c r="F9" s="39">
        <v>0</v>
      </c>
      <c r="G9" s="178">
        <v>0</v>
      </c>
      <c r="H9" s="71">
        <v>12.67038</v>
      </c>
      <c r="I9" s="50">
        <f t="shared" si="0"/>
        <v>18.172888</v>
      </c>
      <c r="J9" s="102">
        <f>+I9/I17</f>
        <v>3.1320830941123277E-3</v>
      </c>
    </row>
    <row r="10" spans="2:10" x14ac:dyDescent="0.3">
      <c r="B10" s="278"/>
      <c r="C10" s="22">
        <v>2018</v>
      </c>
      <c r="D10" s="181">
        <v>0</v>
      </c>
      <c r="E10" s="39">
        <v>0.72940400000000005</v>
      </c>
      <c r="F10" s="39">
        <v>0</v>
      </c>
      <c r="G10" s="39">
        <v>0</v>
      </c>
      <c r="H10" s="71">
        <v>0.224</v>
      </c>
      <c r="I10" s="14">
        <f t="shared" si="0"/>
        <v>0.95340400000000003</v>
      </c>
      <c r="J10" s="102">
        <f>+I10/I18</f>
        <v>1.349533061177235E-4</v>
      </c>
    </row>
    <row r="11" spans="2:10" x14ac:dyDescent="0.3">
      <c r="B11" s="278"/>
      <c r="C11" s="22">
        <v>2017</v>
      </c>
      <c r="D11" s="39">
        <v>0</v>
      </c>
      <c r="E11" s="39">
        <v>0</v>
      </c>
      <c r="F11" s="39">
        <v>3.5395059999999998</v>
      </c>
      <c r="G11" s="39">
        <v>0</v>
      </c>
      <c r="H11" s="49">
        <v>0</v>
      </c>
      <c r="I11" s="14">
        <f t="shared" si="0"/>
        <v>3.5395059999999998</v>
      </c>
      <c r="J11" s="102">
        <f>+I11/I19</f>
        <v>7.2327919008476689E-4</v>
      </c>
    </row>
    <row r="12" spans="2:10" ht="15" thickBot="1" x14ac:dyDescent="0.35">
      <c r="B12" s="279"/>
      <c r="C12" s="27">
        <v>2016</v>
      </c>
      <c r="D12" s="31">
        <v>0</v>
      </c>
      <c r="E12" s="31">
        <v>10.58544</v>
      </c>
      <c r="F12" s="39">
        <v>0</v>
      </c>
      <c r="G12" s="35">
        <v>0</v>
      </c>
      <c r="H12" s="129">
        <v>0.161</v>
      </c>
      <c r="I12" s="14">
        <f t="shared" si="0"/>
        <v>10.74644</v>
      </c>
      <c r="J12" s="125">
        <f>+I12/I20</f>
        <v>1.7212698809128673E-3</v>
      </c>
    </row>
    <row r="13" spans="2:10" x14ac:dyDescent="0.3">
      <c r="B13" s="277" t="s">
        <v>379</v>
      </c>
      <c r="C13" s="23">
        <v>2019</v>
      </c>
      <c r="D13" s="39">
        <v>183.28536800000001</v>
      </c>
      <c r="E13" s="39">
        <v>12.052149</v>
      </c>
      <c r="F13" s="126">
        <v>0.55010499999999996</v>
      </c>
      <c r="G13" s="22">
        <v>0</v>
      </c>
      <c r="H13" s="71">
        <v>0.224</v>
      </c>
      <c r="I13" s="50">
        <f t="shared" si="0"/>
        <v>196.11162199999998</v>
      </c>
      <c r="J13" s="101">
        <f>+I13/I17</f>
        <v>3.3799685323826746E-2</v>
      </c>
    </row>
    <row r="14" spans="2:10" x14ac:dyDescent="0.3">
      <c r="B14" s="278"/>
      <c r="C14" s="23">
        <v>2018</v>
      </c>
      <c r="D14" s="39">
        <v>304.12955499999998</v>
      </c>
      <c r="E14" s="39">
        <v>8.9999999999999993E-3</v>
      </c>
      <c r="F14" s="39">
        <v>0.03</v>
      </c>
      <c r="G14" s="22">
        <v>0</v>
      </c>
      <c r="H14" s="42">
        <v>0.62520299999999995</v>
      </c>
      <c r="I14" s="14">
        <f t="shared" si="0"/>
        <v>304.79375799999997</v>
      </c>
      <c r="J14" s="101">
        <f>+I14/I18</f>
        <v>4.3143227137861111E-2</v>
      </c>
    </row>
    <row r="15" spans="2:10" x14ac:dyDescent="0.3">
      <c r="B15" s="278"/>
      <c r="C15" s="23">
        <v>2017</v>
      </c>
      <c r="D15" s="39">
        <v>154.392796</v>
      </c>
      <c r="E15" s="39">
        <v>0.01</v>
      </c>
      <c r="F15" s="39">
        <v>22.988437000000001</v>
      </c>
      <c r="G15" s="22">
        <v>0</v>
      </c>
      <c r="H15" s="71">
        <v>7.3359759999999996</v>
      </c>
      <c r="I15" s="14">
        <f t="shared" si="0"/>
        <v>184.72720899999999</v>
      </c>
      <c r="J15" s="102">
        <f>+I15/I19</f>
        <v>3.7748020800682201E-2</v>
      </c>
    </row>
    <row r="16" spans="2:10" ht="15" thickBot="1" x14ac:dyDescent="0.35">
      <c r="B16" s="279"/>
      <c r="C16" s="28">
        <v>2016</v>
      </c>
      <c r="D16" s="31">
        <v>421.58353</v>
      </c>
      <c r="E16" s="31">
        <v>4.9288449999999999</v>
      </c>
      <c r="F16" s="31">
        <v>0</v>
      </c>
      <c r="G16" s="27">
        <v>0</v>
      </c>
      <c r="H16" s="71">
        <v>1.175646</v>
      </c>
      <c r="I16" s="14">
        <f t="shared" si="0"/>
        <v>427.68802099999999</v>
      </c>
      <c r="J16" s="125">
        <f>+I16/I20</f>
        <v>6.8503291227097515E-2</v>
      </c>
    </row>
    <row r="17" spans="2:10" x14ac:dyDescent="0.3">
      <c r="B17" s="280" t="s">
        <v>35</v>
      </c>
      <c r="C17" s="23">
        <v>2019</v>
      </c>
      <c r="D17" s="126">
        <f t="shared" ref="D17:H20" si="1">+D13+D9+D5</f>
        <v>5246.0503229999995</v>
      </c>
      <c r="E17" s="126">
        <f t="shared" si="1"/>
        <v>180.71547699999999</v>
      </c>
      <c r="F17" s="126">
        <f t="shared" si="1"/>
        <v>33.686677000000003</v>
      </c>
      <c r="G17" s="126">
        <f t="shared" si="1"/>
        <v>0</v>
      </c>
      <c r="H17" s="126">
        <f t="shared" si="1"/>
        <v>341.72053500000004</v>
      </c>
      <c r="I17" s="50">
        <f t="shared" si="0"/>
        <v>5802.1730119999993</v>
      </c>
      <c r="J17" s="219" t="s">
        <v>337</v>
      </c>
    </row>
    <row r="18" spans="2:10" x14ac:dyDescent="0.3">
      <c r="B18" s="281"/>
      <c r="C18" s="23">
        <v>2018</v>
      </c>
      <c r="D18" s="39">
        <f t="shared" si="1"/>
        <v>6480.1410809999998</v>
      </c>
      <c r="E18" s="39">
        <f t="shared" si="1"/>
        <v>176.760245</v>
      </c>
      <c r="F18" s="39">
        <f t="shared" si="1"/>
        <v>0.71144300000000005</v>
      </c>
      <c r="G18" s="39">
        <f t="shared" si="1"/>
        <v>0</v>
      </c>
      <c r="H18" s="39">
        <f t="shared" si="1"/>
        <v>407.08262400000001</v>
      </c>
      <c r="I18" s="14">
        <f t="shared" si="0"/>
        <v>7064.695393</v>
      </c>
      <c r="J18" s="219" t="s">
        <v>337</v>
      </c>
    </row>
    <row r="19" spans="2:10" x14ac:dyDescent="0.3">
      <c r="B19" s="281"/>
      <c r="C19" s="23">
        <v>2017</v>
      </c>
      <c r="D19" s="39">
        <f t="shared" si="1"/>
        <v>4485.9655140000004</v>
      </c>
      <c r="E19" s="39">
        <f t="shared" si="1"/>
        <v>3.080905</v>
      </c>
      <c r="F19" s="39">
        <f t="shared" si="1"/>
        <v>36.215826</v>
      </c>
      <c r="G19" s="39">
        <f t="shared" si="1"/>
        <v>0</v>
      </c>
      <c r="H19" s="39">
        <f t="shared" si="1"/>
        <v>368.43032700000003</v>
      </c>
      <c r="I19" s="14">
        <f t="shared" si="0"/>
        <v>4893.6925719999999</v>
      </c>
      <c r="J19" s="219" t="s">
        <v>337</v>
      </c>
    </row>
    <row r="20" spans="2:10" ht="15" thickBot="1" x14ac:dyDescent="0.35">
      <c r="B20" s="282"/>
      <c r="C20" s="28">
        <v>2016</v>
      </c>
      <c r="D20" s="31">
        <f t="shared" si="1"/>
        <v>5833.0942669999995</v>
      </c>
      <c r="E20" s="31">
        <f t="shared" si="1"/>
        <v>38.795425000000002</v>
      </c>
      <c r="F20" s="31">
        <f t="shared" si="1"/>
        <v>5.361637</v>
      </c>
      <c r="G20" s="31">
        <f t="shared" si="1"/>
        <v>0</v>
      </c>
      <c r="H20" s="31">
        <f t="shared" si="1"/>
        <v>366.06944199999998</v>
      </c>
      <c r="I20" s="33">
        <f t="shared" si="0"/>
        <v>6243.3207709999997</v>
      </c>
      <c r="J20" s="220" t="s">
        <v>337</v>
      </c>
    </row>
    <row r="21" spans="2:10" x14ac:dyDescent="0.3">
      <c r="B21" s="241" t="s">
        <v>385</v>
      </c>
    </row>
  </sheetData>
  <mergeCells count="4">
    <mergeCell ref="B5:B8"/>
    <mergeCell ref="B9:B12"/>
    <mergeCell ref="B13:B16"/>
    <mergeCell ref="B17:B20"/>
  </mergeCells>
  <pageMargins left="0.7" right="0.7" top="0.75" bottom="0.75" header="0.3" footer="0.3"/>
  <ignoredErrors>
    <ignoredError sqref="I5:I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workbookViewId="0">
      <selection activeCell="B37" sqref="B37"/>
    </sheetView>
  </sheetViews>
  <sheetFormatPr defaultRowHeight="14.4" x14ac:dyDescent="0.3"/>
  <cols>
    <col min="1" max="1" width="1.77734375" style="2" customWidth="1"/>
    <col min="2" max="2" width="20.77734375" style="2" customWidth="1"/>
    <col min="3" max="13" width="15.77734375" style="2" customWidth="1"/>
    <col min="14" max="14" width="8.88671875" style="72"/>
    <col min="15" max="16384" width="8.88671875" style="2"/>
  </cols>
  <sheetData>
    <row r="1" spans="2:13" x14ac:dyDescent="0.3">
      <c r="H1" s="124"/>
      <c r="I1" s="124"/>
    </row>
    <row r="2" spans="2:13" x14ac:dyDescent="0.3">
      <c r="B2" s="4" t="s">
        <v>419</v>
      </c>
      <c r="H2" s="124"/>
      <c r="I2" s="124"/>
    </row>
    <row r="3" spans="2:13" x14ac:dyDescent="0.3">
      <c r="H3" s="124"/>
      <c r="I3" s="124"/>
    </row>
    <row r="4" spans="2:13" x14ac:dyDescent="0.3">
      <c r="C4" s="275" t="s">
        <v>199</v>
      </c>
      <c r="D4" s="273"/>
      <c r="E4" s="273"/>
      <c r="F4" s="274"/>
      <c r="G4" s="275" t="s">
        <v>36</v>
      </c>
      <c r="H4" s="273"/>
      <c r="I4" s="273"/>
      <c r="J4" s="274"/>
      <c r="K4" s="275" t="s">
        <v>200</v>
      </c>
      <c r="L4" s="273"/>
      <c r="M4" s="276"/>
    </row>
    <row r="5" spans="2:13" x14ac:dyDescent="0.3">
      <c r="B5" s="136"/>
      <c r="C5" s="123">
        <v>2019</v>
      </c>
      <c r="D5" s="123">
        <v>2018</v>
      </c>
      <c r="E5" s="122">
        <v>2017</v>
      </c>
      <c r="F5" s="12">
        <v>2016</v>
      </c>
      <c r="G5" s="123">
        <v>2019</v>
      </c>
      <c r="H5" s="123">
        <v>2018</v>
      </c>
      <c r="I5" s="182">
        <v>2017</v>
      </c>
      <c r="J5" s="140">
        <v>2016</v>
      </c>
      <c r="K5" s="26" t="s">
        <v>22</v>
      </c>
      <c r="L5" s="204" t="s">
        <v>23</v>
      </c>
      <c r="M5" s="204" t="s">
        <v>24</v>
      </c>
    </row>
    <row r="6" spans="2:13" x14ac:dyDescent="0.3">
      <c r="B6" s="183" t="s">
        <v>332</v>
      </c>
      <c r="C6" s="184">
        <f>SUM(C7:C36)</f>
        <v>5802.1730120000002</v>
      </c>
      <c r="D6" s="185">
        <f>SUM(D7:D36)</f>
        <v>7064.6953930000009</v>
      </c>
      <c r="E6" s="186">
        <f>SUM(E7:E36)</f>
        <v>4893.6925720000008</v>
      </c>
      <c r="F6" s="187">
        <f>SUM(F7:F36)</f>
        <v>6243.3207709999997</v>
      </c>
      <c r="G6" s="52">
        <f>+C6/C6</f>
        <v>1</v>
      </c>
      <c r="H6" s="52">
        <f>+D6/D6</f>
        <v>1</v>
      </c>
      <c r="I6" s="52">
        <f>+E6/E6</f>
        <v>1</v>
      </c>
      <c r="J6" s="261">
        <f>+F6/F6</f>
        <v>1</v>
      </c>
      <c r="K6" s="259">
        <f>+C6/D6-1</f>
        <v>-0.17870867896880049</v>
      </c>
      <c r="L6" s="251">
        <f>+D6/E6-1</f>
        <v>0.44363285781818829</v>
      </c>
      <c r="M6" s="53">
        <f>+E6/F6-1</f>
        <v>-0.21617152930359962</v>
      </c>
    </row>
    <row r="7" spans="2:13" x14ac:dyDescent="0.3">
      <c r="B7" s="188" t="s">
        <v>220</v>
      </c>
      <c r="C7" s="42">
        <v>24.702380000000002</v>
      </c>
      <c r="D7" s="75">
        <v>18.221291000000001</v>
      </c>
      <c r="E7" s="189">
        <v>0</v>
      </c>
      <c r="F7" s="100">
        <v>0</v>
      </c>
      <c r="G7" s="190">
        <f>+C7/C$6</f>
        <v>4.2574359552724076E-3</v>
      </c>
      <c r="H7" s="148">
        <f>+D7/D$6</f>
        <v>2.57920405429715E-3</v>
      </c>
      <c r="I7" s="148">
        <f>+E7/E$6</f>
        <v>0</v>
      </c>
      <c r="J7" s="103">
        <f>+E7/E$6</f>
        <v>0</v>
      </c>
      <c r="K7" s="260">
        <f>+C7/D7-1</f>
        <v>0.35568769523520594</v>
      </c>
      <c r="L7" s="250" t="str">
        <f>+L8</f>
        <v>-</v>
      </c>
      <c r="M7" s="252" t="str">
        <f>+L7</f>
        <v>-</v>
      </c>
    </row>
    <row r="8" spans="2:13" x14ac:dyDescent="0.3">
      <c r="B8" s="191" t="s">
        <v>221</v>
      </c>
      <c r="C8" s="169">
        <v>0</v>
      </c>
      <c r="D8" s="147">
        <v>0</v>
      </c>
      <c r="E8" s="39">
        <v>24.229489999999998</v>
      </c>
      <c r="F8" s="170">
        <v>0</v>
      </c>
      <c r="G8" s="190">
        <f t="shared" ref="G8:G36" si="0">+C8/C$6</f>
        <v>0</v>
      </c>
      <c r="H8" s="192">
        <f t="shared" ref="H8:H36" si="1">+D8/D$6</f>
        <v>0</v>
      </c>
      <c r="I8" s="148">
        <f>+E8/E$6</f>
        <v>4.9511671694770273E-3</v>
      </c>
      <c r="J8" s="209">
        <f t="shared" ref="J8:J36" si="2">+E8/E$6</f>
        <v>4.9511671694770273E-3</v>
      </c>
      <c r="K8" s="260" t="s">
        <v>337</v>
      </c>
      <c r="L8" s="250" t="s">
        <v>337</v>
      </c>
      <c r="M8" s="252" t="str">
        <f>+L8</f>
        <v>-</v>
      </c>
    </row>
    <row r="9" spans="2:13" x14ac:dyDescent="0.3">
      <c r="B9" s="193" t="s">
        <v>223</v>
      </c>
      <c r="C9" s="42">
        <v>1.006424</v>
      </c>
      <c r="D9" s="147">
        <v>3.5739749999999999</v>
      </c>
      <c r="E9" s="44">
        <v>0</v>
      </c>
      <c r="F9" s="100">
        <v>0</v>
      </c>
      <c r="G9" s="190">
        <f t="shared" si="0"/>
        <v>1.7345639261678742E-4</v>
      </c>
      <c r="H9" s="192">
        <f t="shared" si="1"/>
        <v>5.058922998352124E-4</v>
      </c>
      <c r="I9" s="148">
        <f t="shared" ref="I9:I36" si="3">+E9/E$6</f>
        <v>0</v>
      </c>
      <c r="J9" s="209">
        <f t="shared" si="2"/>
        <v>0</v>
      </c>
      <c r="K9" s="260">
        <f t="shared" ref="K9:K35" si="4">+C9/D9-1</f>
        <v>-0.71840205933169643</v>
      </c>
      <c r="L9" s="250" t="s">
        <v>337</v>
      </c>
      <c r="M9" s="252" t="str">
        <f>+L9</f>
        <v>-</v>
      </c>
    </row>
    <row r="10" spans="2:13" x14ac:dyDescent="0.3">
      <c r="B10" s="193" t="s">
        <v>224</v>
      </c>
      <c r="C10" s="169">
        <v>0</v>
      </c>
      <c r="D10" s="147">
        <v>1.651087</v>
      </c>
      <c r="E10" s="44">
        <v>0</v>
      </c>
      <c r="F10" s="194">
        <v>0</v>
      </c>
      <c r="G10" s="149">
        <f t="shared" si="0"/>
        <v>0</v>
      </c>
      <c r="H10" s="192">
        <f t="shared" si="1"/>
        <v>2.3370958097301221E-4</v>
      </c>
      <c r="I10" s="15">
        <f t="shared" si="3"/>
        <v>0</v>
      </c>
      <c r="J10" s="209">
        <f t="shared" si="2"/>
        <v>0</v>
      </c>
      <c r="K10" s="260">
        <f t="shared" si="4"/>
        <v>-1</v>
      </c>
      <c r="L10" s="250" t="s">
        <v>337</v>
      </c>
      <c r="M10" s="252" t="str">
        <f>+L10</f>
        <v>-</v>
      </c>
    </row>
    <row r="11" spans="2:13" x14ac:dyDescent="0.3">
      <c r="B11" s="230" t="s">
        <v>381</v>
      </c>
      <c r="C11" s="49">
        <v>13.838787999999999</v>
      </c>
      <c r="D11" s="231">
        <v>11.868129</v>
      </c>
      <c r="E11" s="231">
        <v>6.3273970000000004</v>
      </c>
      <c r="F11" s="232">
        <v>38.766156000000002</v>
      </c>
      <c r="G11" s="233">
        <f t="shared" si="0"/>
        <v>2.3851043344241454E-3</v>
      </c>
      <c r="H11" s="234">
        <f t="shared" si="1"/>
        <v>1.6799208373172668E-3</v>
      </c>
      <c r="I11" s="235">
        <f t="shared" si="3"/>
        <v>1.2929698600609191E-3</v>
      </c>
      <c r="J11" s="262">
        <f t="shared" si="2"/>
        <v>1.2929698600609191E-3</v>
      </c>
      <c r="K11" s="260">
        <f t="shared" si="4"/>
        <v>0.16604630772045015</v>
      </c>
      <c r="L11" s="250">
        <f t="shared" ref="L11:L36" si="5">+D11/E11-1</f>
        <v>0.8756732033725716</v>
      </c>
      <c r="M11" s="252">
        <f t="shared" ref="M11:M34" si="6">+E11/F11-1</f>
        <v>-0.83678038647938169</v>
      </c>
    </row>
    <row r="12" spans="2:13" x14ac:dyDescent="0.3">
      <c r="B12" s="191" t="s">
        <v>231</v>
      </c>
      <c r="C12" s="195">
        <v>0</v>
      </c>
      <c r="D12" s="39">
        <v>0</v>
      </c>
      <c r="E12" s="147">
        <v>2.694877</v>
      </c>
      <c r="F12" s="170">
        <v>0</v>
      </c>
      <c r="G12" s="149">
        <f t="shared" si="0"/>
        <v>0</v>
      </c>
      <c r="H12" s="148">
        <f t="shared" si="1"/>
        <v>0</v>
      </c>
      <c r="I12" s="148">
        <f t="shared" si="3"/>
        <v>5.5068375472115769E-4</v>
      </c>
      <c r="J12" s="209">
        <f t="shared" si="2"/>
        <v>5.5068375472115769E-4</v>
      </c>
      <c r="K12" s="260" t="str">
        <f>+L10</f>
        <v>-</v>
      </c>
      <c r="L12" s="250">
        <f t="shared" si="5"/>
        <v>-1</v>
      </c>
      <c r="M12" s="252" t="str">
        <f>+M10</f>
        <v>-</v>
      </c>
    </row>
    <row r="13" spans="2:13" x14ac:dyDescent="0.3">
      <c r="B13" s="193" t="s">
        <v>234</v>
      </c>
      <c r="C13" s="195">
        <v>6.5883330000000004</v>
      </c>
      <c r="D13" s="147">
        <v>43.398541999999999</v>
      </c>
      <c r="E13" s="39">
        <v>13.768129</v>
      </c>
      <c r="F13" s="100">
        <v>0</v>
      </c>
      <c r="G13" s="104">
        <f t="shared" si="0"/>
        <v>1.1354940616858668E-3</v>
      </c>
      <c r="H13" s="148">
        <f t="shared" si="1"/>
        <v>6.1430167311956737E-3</v>
      </c>
      <c r="I13" s="148">
        <f t="shared" si="3"/>
        <v>2.8134437947280187E-3</v>
      </c>
      <c r="J13" s="209">
        <f t="shared" si="2"/>
        <v>2.8134437947280187E-3</v>
      </c>
      <c r="K13" s="260">
        <f t="shared" si="4"/>
        <v>-0.84818999218913849</v>
      </c>
      <c r="L13" s="250">
        <f t="shared" si="5"/>
        <v>2.1521016399541288</v>
      </c>
      <c r="M13" s="252" t="str">
        <f>+M10</f>
        <v>-</v>
      </c>
    </row>
    <row r="14" spans="2:13" x14ac:dyDescent="0.3">
      <c r="B14" s="193" t="s">
        <v>235</v>
      </c>
      <c r="C14" s="195">
        <v>0</v>
      </c>
      <c r="D14" s="39">
        <v>0</v>
      </c>
      <c r="E14" s="147">
        <v>0</v>
      </c>
      <c r="F14" s="194">
        <v>0.274252</v>
      </c>
      <c r="G14" s="190">
        <f t="shared" si="0"/>
        <v>0</v>
      </c>
      <c r="H14" s="15">
        <f t="shared" si="1"/>
        <v>0</v>
      </c>
      <c r="I14" s="148">
        <f t="shared" si="3"/>
        <v>0</v>
      </c>
      <c r="J14" s="209">
        <f t="shared" si="2"/>
        <v>0</v>
      </c>
      <c r="K14" s="260" t="str">
        <f>+L10</f>
        <v>-</v>
      </c>
      <c r="L14" s="250" t="str">
        <f>+K14</f>
        <v>-</v>
      </c>
      <c r="M14" s="252">
        <f t="shared" si="6"/>
        <v>-1</v>
      </c>
    </row>
    <row r="15" spans="2:13" x14ac:dyDescent="0.3">
      <c r="B15" s="193" t="s">
        <v>238</v>
      </c>
      <c r="C15" s="195">
        <v>0</v>
      </c>
      <c r="D15" s="147">
        <v>0</v>
      </c>
      <c r="E15" s="147">
        <v>3.5395059999999998</v>
      </c>
      <c r="F15" s="194">
        <v>10.58544</v>
      </c>
      <c r="G15" s="190">
        <f t="shared" si="0"/>
        <v>0</v>
      </c>
      <c r="H15" s="148">
        <f t="shared" si="1"/>
        <v>0</v>
      </c>
      <c r="I15" s="15">
        <f t="shared" si="3"/>
        <v>7.2327919008476679E-4</v>
      </c>
      <c r="J15" s="209">
        <f t="shared" si="2"/>
        <v>7.2327919008476679E-4</v>
      </c>
      <c r="K15" s="260">
        <f>+L11</f>
        <v>0.8756732033725716</v>
      </c>
      <c r="L15" s="250">
        <f t="shared" si="5"/>
        <v>-1</v>
      </c>
      <c r="M15" s="252">
        <f t="shared" si="6"/>
        <v>-0.66562504723469218</v>
      </c>
    </row>
    <row r="16" spans="2:13" x14ac:dyDescent="0.3">
      <c r="B16" s="188" t="s">
        <v>333</v>
      </c>
      <c r="C16" s="195">
        <v>0</v>
      </c>
      <c r="D16" s="39">
        <v>110.04447</v>
      </c>
      <c r="E16" s="147">
        <v>0</v>
      </c>
      <c r="F16" s="170">
        <v>0</v>
      </c>
      <c r="G16" s="190">
        <f t="shared" si="0"/>
        <v>0</v>
      </c>
      <c r="H16" s="15">
        <f t="shared" si="1"/>
        <v>1.5576675833615801E-2</v>
      </c>
      <c r="I16" s="148">
        <f t="shared" si="3"/>
        <v>0</v>
      </c>
      <c r="J16" s="171">
        <f t="shared" si="2"/>
        <v>0</v>
      </c>
      <c r="K16" s="260">
        <f t="shared" si="4"/>
        <v>-1</v>
      </c>
      <c r="L16" s="250" t="str">
        <f>+L14</f>
        <v>-</v>
      </c>
      <c r="M16" s="252" t="str">
        <f>+M13</f>
        <v>-</v>
      </c>
    </row>
    <row r="17" spans="2:13" x14ac:dyDescent="0.3">
      <c r="B17" s="193" t="s">
        <v>246</v>
      </c>
      <c r="C17" s="195">
        <v>4466.3298670000004</v>
      </c>
      <c r="D17" s="44">
        <v>5534.9625150000002</v>
      </c>
      <c r="E17" s="39">
        <v>3465.1904380000001</v>
      </c>
      <c r="F17" s="100">
        <v>4460.665344</v>
      </c>
      <c r="G17" s="190">
        <f t="shared" si="0"/>
        <v>0.7697684742876123</v>
      </c>
      <c r="H17" s="192">
        <f t="shared" si="1"/>
        <v>0.78346796388196371</v>
      </c>
      <c r="I17" s="15">
        <f t="shared" si="3"/>
        <v>0.70809320099644368</v>
      </c>
      <c r="J17" s="103">
        <f t="shared" si="2"/>
        <v>0.70809320099644368</v>
      </c>
      <c r="K17" s="260">
        <f t="shared" si="4"/>
        <v>-0.19306953662359172</v>
      </c>
      <c r="L17" s="250">
        <f t="shared" si="5"/>
        <v>0.59730399065588102</v>
      </c>
      <c r="M17" s="252">
        <f t="shared" si="6"/>
        <v>-0.22316735940278598</v>
      </c>
    </row>
    <row r="18" spans="2:13" x14ac:dyDescent="0.3">
      <c r="B18" s="188" t="s">
        <v>247</v>
      </c>
      <c r="C18" s="195">
        <v>171.42415299999999</v>
      </c>
      <c r="D18" s="147">
        <v>131.56072800000001</v>
      </c>
      <c r="E18" s="44">
        <v>114.219955</v>
      </c>
      <c r="F18" s="194">
        <v>69.491781000000003</v>
      </c>
      <c r="G18" s="190">
        <f t="shared" si="0"/>
        <v>2.9544819267791938E-2</v>
      </c>
      <c r="H18" s="148">
        <f t="shared" si="1"/>
        <v>1.8622278906795606E-2</v>
      </c>
      <c r="I18" s="192">
        <f t="shared" si="3"/>
        <v>2.3340239158774843E-2</v>
      </c>
      <c r="J18" s="209">
        <f t="shared" si="2"/>
        <v>2.3340239158774843E-2</v>
      </c>
      <c r="K18" s="260">
        <f t="shared" si="4"/>
        <v>0.30300398611354584</v>
      </c>
      <c r="L18" s="250">
        <f t="shared" si="5"/>
        <v>0.15181911952250382</v>
      </c>
      <c r="M18" s="252">
        <f t="shared" si="6"/>
        <v>0.64364696596278037</v>
      </c>
    </row>
    <row r="19" spans="2:13" x14ac:dyDescent="0.3">
      <c r="B19" s="191" t="s">
        <v>250</v>
      </c>
      <c r="C19" s="169">
        <v>5.7072760000000002</v>
      </c>
      <c r="D19" s="39">
        <v>1.5518479999999999</v>
      </c>
      <c r="E19" s="44">
        <v>0</v>
      </c>
      <c r="F19" s="170">
        <v>0</v>
      </c>
      <c r="G19" s="190">
        <f t="shared" si="0"/>
        <v>9.8364457388572615E-4</v>
      </c>
      <c r="H19" s="15">
        <f t="shared" si="1"/>
        <v>2.1966240774338785E-4</v>
      </c>
      <c r="I19" s="148">
        <f t="shared" si="3"/>
        <v>0</v>
      </c>
      <c r="J19" s="209">
        <f t="shared" si="2"/>
        <v>0</v>
      </c>
      <c r="K19" s="260">
        <f t="shared" si="4"/>
        <v>2.6777287466298252</v>
      </c>
      <c r="L19" s="250" t="s">
        <v>337</v>
      </c>
      <c r="M19" s="252" t="str">
        <f>+M16</f>
        <v>-</v>
      </c>
    </row>
    <row r="20" spans="2:13" x14ac:dyDescent="0.3">
      <c r="B20" s="191" t="s">
        <v>252</v>
      </c>
      <c r="C20" s="169">
        <v>0</v>
      </c>
      <c r="D20" s="44">
        <v>0.224</v>
      </c>
      <c r="E20" s="44">
        <v>0</v>
      </c>
      <c r="F20" s="100">
        <v>0.161</v>
      </c>
      <c r="G20" s="190">
        <f t="shared" si="0"/>
        <v>0</v>
      </c>
      <c r="H20" s="148">
        <f t="shared" si="1"/>
        <v>3.1706957984621485E-5</v>
      </c>
      <c r="I20" s="148">
        <f t="shared" si="3"/>
        <v>0</v>
      </c>
      <c r="J20" s="209">
        <f t="shared" si="2"/>
        <v>0</v>
      </c>
      <c r="K20" s="260">
        <f t="shared" si="4"/>
        <v>-1</v>
      </c>
      <c r="L20" s="250" t="s">
        <v>337</v>
      </c>
      <c r="M20" s="252">
        <f t="shared" si="6"/>
        <v>-1</v>
      </c>
    </row>
    <row r="21" spans="2:13" x14ac:dyDescent="0.3">
      <c r="B21" s="191" t="s">
        <v>256</v>
      </c>
      <c r="C21" s="42">
        <v>18.172888</v>
      </c>
      <c r="D21" s="44">
        <v>0.72940400000000005</v>
      </c>
      <c r="E21" s="147">
        <v>0</v>
      </c>
      <c r="F21" s="170">
        <v>0</v>
      </c>
      <c r="G21" s="190">
        <f t="shared" si="0"/>
        <v>3.1320830941123268E-3</v>
      </c>
      <c r="H21" s="15">
        <f t="shared" si="1"/>
        <v>1.0324634813310201E-4</v>
      </c>
      <c r="I21" s="15">
        <f t="shared" si="3"/>
        <v>0</v>
      </c>
      <c r="J21" s="171">
        <f t="shared" si="2"/>
        <v>0</v>
      </c>
      <c r="K21" s="260">
        <f t="shared" si="4"/>
        <v>23.91470844689637</v>
      </c>
      <c r="L21" s="250" t="s">
        <v>337</v>
      </c>
      <c r="M21" s="252" t="str">
        <f>+M19</f>
        <v>-</v>
      </c>
    </row>
    <row r="22" spans="2:13" x14ac:dyDescent="0.3">
      <c r="B22" s="193" t="s">
        <v>265</v>
      </c>
      <c r="C22" s="169">
        <v>1.6565749999999999</v>
      </c>
      <c r="D22" s="147">
        <v>0</v>
      </c>
      <c r="E22" s="39">
        <v>18.228439000000002</v>
      </c>
      <c r="F22" s="100">
        <v>73.319901000000002</v>
      </c>
      <c r="G22" s="190">
        <f t="shared" si="0"/>
        <v>2.8550941114197852E-4</v>
      </c>
      <c r="H22" s="192">
        <f t="shared" si="1"/>
        <v>0</v>
      </c>
      <c r="I22" s="192">
        <f t="shared" si="3"/>
        <v>3.7248843755116048E-3</v>
      </c>
      <c r="J22" s="103">
        <f t="shared" si="2"/>
        <v>3.7248843755116048E-3</v>
      </c>
      <c r="K22" s="260" t="str">
        <f>+L21</f>
        <v>-</v>
      </c>
      <c r="L22" s="250">
        <f t="shared" si="5"/>
        <v>-1</v>
      </c>
      <c r="M22" s="252">
        <f t="shared" si="6"/>
        <v>-0.75138483888569352</v>
      </c>
    </row>
    <row r="23" spans="2:13" x14ac:dyDescent="0.3">
      <c r="B23" s="188" t="s">
        <v>266</v>
      </c>
      <c r="C23" s="42">
        <v>0</v>
      </c>
      <c r="D23" s="39">
        <v>0.62520299999999995</v>
      </c>
      <c r="E23" s="44">
        <v>3.171001</v>
      </c>
      <c r="F23" s="194">
        <v>1.175646</v>
      </c>
      <c r="G23" s="190">
        <f t="shared" si="0"/>
        <v>0</v>
      </c>
      <c r="H23" s="148">
        <f t="shared" si="1"/>
        <v>8.8496809164550469E-5</v>
      </c>
      <c r="I23" s="148">
        <f t="shared" si="3"/>
        <v>6.4797715699252542E-4</v>
      </c>
      <c r="J23" s="209">
        <f t="shared" si="2"/>
        <v>6.4797715699252542E-4</v>
      </c>
      <c r="K23" s="260">
        <f t="shared" si="4"/>
        <v>-1</v>
      </c>
      <c r="L23" s="250">
        <f t="shared" si="5"/>
        <v>-0.80283733748428343</v>
      </c>
      <c r="M23" s="252">
        <f t="shared" si="6"/>
        <v>1.6972413464597338</v>
      </c>
    </row>
    <row r="24" spans="2:13" x14ac:dyDescent="0.3">
      <c r="B24" s="193" t="s">
        <v>270</v>
      </c>
      <c r="C24" s="169">
        <v>0</v>
      </c>
      <c r="D24" s="147">
        <v>0</v>
      </c>
      <c r="E24" s="147">
        <v>2.4258299999999999</v>
      </c>
      <c r="F24" s="194">
        <v>4.9288449999999999</v>
      </c>
      <c r="G24" s="190">
        <f t="shared" si="0"/>
        <v>0</v>
      </c>
      <c r="H24" s="148">
        <f t="shared" si="1"/>
        <v>0</v>
      </c>
      <c r="I24" s="15">
        <f t="shared" si="3"/>
        <v>4.9570543394567772E-4</v>
      </c>
      <c r="J24" s="209">
        <f t="shared" si="2"/>
        <v>4.9570543394567772E-4</v>
      </c>
      <c r="K24" s="260" t="str">
        <f>+K22</f>
        <v>-</v>
      </c>
      <c r="L24" s="250">
        <f t="shared" si="5"/>
        <v>-1</v>
      </c>
      <c r="M24" s="252">
        <f t="shared" si="6"/>
        <v>-0.50782992770111457</v>
      </c>
    </row>
    <row r="25" spans="2:13" x14ac:dyDescent="0.3">
      <c r="B25" s="188" t="s">
        <v>272</v>
      </c>
      <c r="C25" s="169">
        <v>0</v>
      </c>
      <c r="D25" s="39">
        <v>0</v>
      </c>
      <c r="E25" s="39">
        <v>1.989717</v>
      </c>
      <c r="F25" s="194">
        <v>3.0424419999999999</v>
      </c>
      <c r="G25" s="149">
        <f t="shared" si="0"/>
        <v>0</v>
      </c>
      <c r="H25" s="148">
        <f t="shared" si="1"/>
        <v>0</v>
      </c>
      <c r="I25" s="148">
        <f t="shared" si="3"/>
        <v>4.0658806631713352E-4</v>
      </c>
      <c r="J25" s="171">
        <f t="shared" si="2"/>
        <v>4.0658806631713352E-4</v>
      </c>
      <c r="K25" s="260" t="str">
        <f>+K24</f>
        <v>-</v>
      </c>
      <c r="L25" s="250">
        <f t="shared" si="5"/>
        <v>-1</v>
      </c>
      <c r="M25" s="252">
        <f t="shared" si="6"/>
        <v>-0.34601316968408924</v>
      </c>
    </row>
    <row r="26" spans="2:13" x14ac:dyDescent="0.3">
      <c r="B26" s="196" t="s">
        <v>273</v>
      </c>
      <c r="C26" s="42">
        <v>0</v>
      </c>
      <c r="D26" s="147">
        <v>0</v>
      </c>
      <c r="E26" s="147">
        <v>2.76E-2</v>
      </c>
      <c r="F26" s="194">
        <v>0</v>
      </c>
      <c r="G26" s="104">
        <f t="shared" si="0"/>
        <v>0</v>
      </c>
      <c r="H26" s="15">
        <f t="shared" si="1"/>
        <v>0</v>
      </c>
      <c r="I26" s="15">
        <f t="shared" si="3"/>
        <v>5.6399129274931485E-6</v>
      </c>
      <c r="J26" s="171">
        <f t="shared" si="2"/>
        <v>5.6399129274931485E-6</v>
      </c>
      <c r="K26" s="260" t="str">
        <f>+K24</f>
        <v>-</v>
      </c>
      <c r="L26" s="250">
        <f t="shared" si="5"/>
        <v>-1</v>
      </c>
      <c r="M26" s="252" t="str">
        <f>+M21</f>
        <v>-</v>
      </c>
    </row>
    <row r="27" spans="2:13" x14ac:dyDescent="0.3">
      <c r="B27" s="191" t="s">
        <v>276</v>
      </c>
      <c r="C27" s="195">
        <v>0</v>
      </c>
      <c r="D27" s="39">
        <v>0</v>
      </c>
      <c r="E27" s="39">
        <v>0</v>
      </c>
      <c r="F27" s="194">
        <v>19.241325</v>
      </c>
      <c r="G27" s="190">
        <f t="shared" si="0"/>
        <v>0</v>
      </c>
      <c r="H27" s="192">
        <f t="shared" si="1"/>
        <v>0</v>
      </c>
      <c r="I27" s="192">
        <f t="shared" si="3"/>
        <v>0</v>
      </c>
      <c r="J27" s="103">
        <f t="shared" si="2"/>
        <v>0</v>
      </c>
      <c r="K27" s="260" t="str">
        <f>+K24</f>
        <v>-</v>
      </c>
      <c r="L27" s="250" t="str">
        <f>+K27</f>
        <v>-</v>
      </c>
      <c r="M27" s="252">
        <f t="shared" si="6"/>
        <v>-1</v>
      </c>
    </row>
    <row r="28" spans="2:13" x14ac:dyDescent="0.3">
      <c r="B28" s="191" t="s">
        <v>334</v>
      </c>
      <c r="C28" s="195">
        <v>0</v>
      </c>
      <c r="D28" s="44">
        <v>0</v>
      </c>
      <c r="E28" s="44">
        <v>0</v>
      </c>
      <c r="F28" s="194">
        <v>39.896180999999999</v>
      </c>
      <c r="G28" s="190">
        <f t="shared" si="0"/>
        <v>0</v>
      </c>
      <c r="H28" s="148">
        <f t="shared" si="1"/>
        <v>0</v>
      </c>
      <c r="I28" s="192">
        <f t="shared" si="3"/>
        <v>0</v>
      </c>
      <c r="J28" s="209">
        <f t="shared" si="2"/>
        <v>0</v>
      </c>
      <c r="K28" s="260" t="str">
        <f>+K24</f>
        <v>-</v>
      </c>
      <c r="L28" s="250" t="str">
        <f>+K28</f>
        <v>-</v>
      </c>
      <c r="M28" s="252">
        <f t="shared" si="6"/>
        <v>-1</v>
      </c>
    </row>
    <row r="29" spans="2:13" x14ac:dyDescent="0.3">
      <c r="B29" s="191" t="s">
        <v>282</v>
      </c>
      <c r="C29" s="195">
        <v>11.547103</v>
      </c>
      <c r="D29" s="44">
        <v>25.674733</v>
      </c>
      <c r="E29" s="147">
        <v>12.311252</v>
      </c>
      <c r="F29" s="170">
        <v>22.549244999999999</v>
      </c>
      <c r="G29" s="149">
        <f t="shared" si="0"/>
        <v>1.9901342093933409E-3</v>
      </c>
      <c r="H29" s="148">
        <f t="shared" si="1"/>
        <v>3.6342307165061374E-3</v>
      </c>
      <c r="I29" s="148">
        <f t="shared" si="3"/>
        <v>2.5157387430589087E-3</v>
      </c>
      <c r="J29" s="209">
        <f t="shared" si="2"/>
        <v>2.5157387430589087E-3</v>
      </c>
      <c r="K29" s="260">
        <f t="shared" si="4"/>
        <v>-0.55025421296494104</v>
      </c>
      <c r="L29" s="250">
        <f t="shared" si="5"/>
        <v>1.0854688865112987</v>
      </c>
      <c r="M29" s="252">
        <f t="shared" si="6"/>
        <v>-0.45402819473556655</v>
      </c>
    </row>
    <row r="30" spans="2:13" x14ac:dyDescent="0.3">
      <c r="B30" s="191" t="s">
        <v>288</v>
      </c>
      <c r="C30" s="195">
        <v>1064.1646459999999</v>
      </c>
      <c r="D30" s="44">
        <v>1169.5670809999999</v>
      </c>
      <c r="E30" s="147">
        <v>1207.706011</v>
      </c>
      <c r="F30" s="170">
        <v>1245.035126</v>
      </c>
      <c r="G30" s="104">
        <f t="shared" si="0"/>
        <v>0.18340794798760818</v>
      </c>
      <c r="H30" s="15">
        <f t="shared" si="1"/>
        <v>0.16555095668510442</v>
      </c>
      <c r="I30" s="15">
        <f t="shared" si="3"/>
        <v>0.24678828782790155</v>
      </c>
      <c r="J30" s="171">
        <f t="shared" si="2"/>
        <v>0.24678828782790155</v>
      </c>
      <c r="K30" s="260">
        <f t="shared" si="4"/>
        <v>-9.0120897477619755E-2</v>
      </c>
      <c r="L30" s="250">
        <f t="shared" si="5"/>
        <v>-3.1579647408081057E-2</v>
      </c>
      <c r="M30" s="252">
        <f t="shared" si="6"/>
        <v>-2.9982378987112979E-2</v>
      </c>
    </row>
    <row r="31" spans="2:13" x14ac:dyDescent="0.3">
      <c r="B31" s="193" t="s">
        <v>291</v>
      </c>
      <c r="C31" s="195">
        <v>0</v>
      </c>
      <c r="D31" s="44">
        <v>1.2404E-2</v>
      </c>
      <c r="E31" s="39">
        <v>0</v>
      </c>
      <c r="F31" s="100">
        <v>0</v>
      </c>
      <c r="G31" s="149">
        <f t="shared" si="0"/>
        <v>0</v>
      </c>
      <c r="H31" s="192">
        <f t="shared" si="1"/>
        <v>1.7557727983984149E-6</v>
      </c>
      <c r="I31" s="192">
        <f t="shared" si="3"/>
        <v>0</v>
      </c>
      <c r="J31" s="103">
        <f t="shared" si="2"/>
        <v>0</v>
      </c>
      <c r="K31" s="260">
        <f t="shared" si="4"/>
        <v>-1</v>
      </c>
      <c r="L31" s="250" t="str">
        <f>+L28</f>
        <v>-</v>
      </c>
      <c r="M31" s="252" t="str">
        <f>+M26</f>
        <v>-</v>
      </c>
    </row>
    <row r="32" spans="2:13" x14ac:dyDescent="0.3">
      <c r="B32" s="188" t="s">
        <v>335</v>
      </c>
      <c r="C32" s="169">
        <v>13.780654999999999</v>
      </c>
      <c r="D32" s="44">
        <v>8.9707629999999998</v>
      </c>
      <c r="E32" s="44">
        <v>0</v>
      </c>
      <c r="F32" s="194">
        <v>0</v>
      </c>
      <c r="G32" s="104">
        <f t="shared" si="0"/>
        <v>2.3750851571469824E-3</v>
      </c>
      <c r="H32" s="192">
        <f t="shared" si="1"/>
        <v>1.2698018104062366E-3</v>
      </c>
      <c r="I32" s="148">
        <f t="shared" si="3"/>
        <v>0</v>
      </c>
      <c r="J32" s="171">
        <f t="shared" si="2"/>
        <v>0</v>
      </c>
      <c r="K32" s="260">
        <f t="shared" si="4"/>
        <v>0.53617423623832217</v>
      </c>
      <c r="L32" s="250" t="str">
        <f>+L28</f>
        <v>-</v>
      </c>
      <c r="M32" s="252" t="str">
        <f>+M26</f>
        <v>-</v>
      </c>
    </row>
    <row r="33" spans="2:13" x14ac:dyDescent="0.3">
      <c r="B33" s="191" t="s">
        <v>295</v>
      </c>
      <c r="C33" s="42">
        <v>0.55010499999999996</v>
      </c>
      <c r="D33" s="44">
        <v>0</v>
      </c>
      <c r="E33" s="44">
        <v>0</v>
      </c>
      <c r="F33" s="194">
        <v>6.1489839999999996</v>
      </c>
      <c r="G33" s="190">
        <f t="shared" si="0"/>
        <v>9.4810168339047788E-5</v>
      </c>
      <c r="H33" s="192">
        <f t="shared" si="1"/>
        <v>0</v>
      </c>
      <c r="I33" s="148">
        <f t="shared" si="3"/>
        <v>0</v>
      </c>
      <c r="J33" s="171">
        <f t="shared" si="2"/>
        <v>0</v>
      </c>
      <c r="K33" s="260" t="str">
        <f>+L33</f>
        <v>-</v>
      </c>
      <c r="L33" s="250" t="str">
        <f>+L28</f>
        <v>-</v>
      </c>
      <c r="M33" s="252">
        <f t="shared" si="6"/>
        <v>-1</v>
      </c>
    </row>
    <row r="34" spans="2:13" x14ac:dyDescent="0.3">
      <c r="B34" s="191" t="s">
        <v>306</v>
      </c>
      <c r="C34" s="195">
        <v>0</v>
      </c>
      <c r="D34" s="44">
        <v>0</v>
      </c>
      <c r="E34" s="44">
        <v>0</v>
      </c>
      <c r="F34" s="194">
        <v>248.03910300000001</v>
      </c>
      <c r="G34" s="190">
        <f t="shared" si="0"/>
        <v>0</v>
      </c>
      <c r="H34" s="148">
        <f t="shared" si="1"/>
        <v>0</v>
      </c>
      <c r="I34" s="148">
        <f t="shared" si="3"/>
        <v>0</v>
      </c>
      <c r="J34" s="103">
        <f t="shared" si="2"/>
        <v>0</v>
      </c>
      <c r="K34" s="260" t="str">
        <f>+L33</f>
        <v>-</v>
      </c>
      <c r="L34" s="250" t="str">
        <f>+L28</f>
        <v>-</v>
      </c>
      <c r="M34" s="252">
        <f t="shared" si="6"/>
        <v>-1</v>
      </c>
    </row>
    <row r="35" spans="2:13" x14ac:dyDescent="0.3">
      <c r="B35" s="191" t="s">
        <v>307</v>
      </c>
      <c r="C35" s="195">
        <v>2.7038190000000002</v>
      </c>
      <c r="D35" s="147">
        <v>2.0592199999999998</v>
      </c>
      <c r="E35" s="147">
        <v>0</v>
      </c>
      <c r="F35" s="194">
        <v>0</v>
      </c>
      <c r="G35" s="149">
        <f t="shared" si="0"/>
        <v>4.66001098968953E-4</v>
      </c>
      <c r="H35" s="148">
        <f t="shared" si="1"/>
        <v>2.9148036616559041E-4</v>
      </c>
      <c r="I35" s="148">
        <f t="shared" si="3"/>
        <v>0</v>
      </c>
      <c r="J35" s="209">
        <f t="shared" si="2"/>
        <v>0</v>
      </c>
      <c r="K35" s="260">
        <f t="shared" si="4"/>
        <v>0.31303066209535668</v>
      </c>
      <c r="L35" s="250" t="str">
        <f>+L28</f>
        <v>-</v>
      </c>
      <c r="M35" s="252" t="str">
        <f>+M32</f>
        <v>-</v>
      </c>
    </row>
    <row r="36" spans="2:13" x14ac:dyDescent="0.3">
      <c r="B36" s="197" t="s">
        <v>309</v>
      </c>
      <c r="C36" s="169">
        <v>0</v>
      </c>
      <c r="D36" s="75">
        <v>0</v>
      </c>
      <c r="E36" s="75">
        <v>17.862929999999999</v>
      </c>
      <c r="F36" s="170">
        <v>0</v>
      </c>
      <c r="G36" s="118">
        <f t="shared" si="0"/>
        <v>0</v>
      </c>
      <c r="H36" s="16">
        <f t="shared" si="1"/>
        <v>0</v>
      </c>
      <c r="I36" s="16">
        <f t="shared" si="3"/>
        <v>3.6501945590545356E-3</v>
      </c>
      <c r="J36" s="171">
        <f t="shared" si="2"/>
        <v>3.6501945590545356E-3</v>
      </c>
      <c r="K36" s="260" t="str">
        <f>+K34</f>
        <v>-</v>
      </c>
      <c r="L36" s="250">
        <f t="shared" si="5"/>
        <v>-1</v>
      </c>
      <c r="M36" s="252" t="str">
        <f>+M32</f>
        <v>-</v>
      </c>
    </row>
    <row r="37" spans="2:13" x14ac:dyDescent="0.3">
      <c r="B37" s="241" t="s">
        <v>385</v>
      </c>
      <c r="C37" s="198"/>
    </row>
  </sheetData>
  <mergeCells count="3">
    <mergeCell ref="C4:F4"/>
    <mergeCell ref="G4:J4"/>
    <mergeCell ref="K4:M4"/>
  </mergeCells>
  <pageMargins left="0.7" right="0.7" top="0.75" bottom="0.75" header="0.3" footer="0.3"/>
  <pageSetup paperSize="9" orientation="portrait" r:id="rId1"/>
  <ignoredErrors>
    <ignoredError sqref="K12 L14 L16:M16 K22 K25 M19 M21 M2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topLeftCell="A22" workbookViewId="0">
      <selection activeCell="B44" sqref="B44"/>
    </sheetView>
  </sheetViews>
  <sheetFormatPr defaultRowHeight="14.4" x14ac:dyDescent="0.3"/>
  <cols>
    <col min="1" max="1" width="1.77734375" style="72" customWidth="1"/>
    <col min="2" max="2" width="45.77734375" style="72" customWidth="1"/>
    <col min="3" max="13" width="15.77734375" style="72" customWidth="1"/>
    <col min="14" max="16384" width="8.88671875" style="72"/>
  </cols>
  <sheetData>
    <row r="1" spans="1:13" s="2" customFormat="1" x14ac:dyDescent="0.3">
      <c r="A1" s="72"/>
    </row>
    <row r="2" spans="1:13" s="2" customFormat="1" x14ac:dyDescent="0.3">
      <c r="A2" s="72"/>
      <c r="B2" s="4" t="s">
        <v>418</v>
      </c>
      <c r="C2" s="71"/>
      <c r="D2" s="71"/>
      <c r="E2" s="71"/>
      <c r="F2" s="71"/>
    </row>
    <row r="3" spans="1:13" s="2" customFormat="1" x14ac:dyDescent="0.3">
      <c r="A3" s="72"/>
      <c r="B3" s="223"/>
      <c r="C3" s="199"/>
      <c r="D3" s="200"/>
      <c r="E3" s="200"/>
      <c r="F3" s="201"/>
      <c r="G3" s="199"/>
      <c r="H3" s="200"/>
      <c r="I3" s="200"/>
      <c r="J3" s="201"/>
    </row>
    <row r="4" spans="1:13" s="2" customFormat="1" x14ac:dyDescent="0.3">
      <c r="A4" s="72"/>
      <c r="C4" s="275" t="s">
        <v>199</v>
      </c>
      <c r="D4" s="273"/>
      <c r="E4" s="273"/>
      <c r="F4" s="274"/>
      <c r="G4" s="275" t="s">
        <v>36</v>
      </c>
      <c r="H4" s="273"/>
      <c r="I4" s="273"/>
      <c r="J4" s="274"/>
      <c r="K4" s="275" t="s">
        <v>200</v>
      </c>
      <c r="L4" s="273"/>
      <c r="M4" s="276"/>
    </row>
    <row r="5" spans="1:13" s="2" customFormat="1" x14ac:dyDescent="0.3">
      <c r="A5" s="72"/>
      <c r="B5" s="137" t="s">
        <v>25</v>
      </c>
      <c r="C5" s="82">
        <v>2019</v>
      </c>
      <c r="D5" s="82">
        <v>2018</v>
      </c>
      <c r="E5" s="82">
        <v>2017</v>
      </c>
      <c r="F5" s="202">
        <v>2016</v>
      </c>
      <c r="G5" s="84">
        <v>2019</v>
      </c>
      <c r="H5" s="85">
        <v>2018</v>
      </c>
      <c r="I5" s="82">
        <v>2017</v>
      </c>
      <c r="J5" s="203">
        <v>2016</v>
      </c>
      <c r="K5" s="26" t="s">
        <v>22</v>
      </c>
      <c r="L5" s="204" t="s">
        <v>23</v>
      </c>
      <c r="M5" s="204" t="s">
        <v>24</v>
      </c>
    </row>
    <row r="6" spans="1:13" s="2" customFormat="1" x14ac:dyDescent="0.3">
      <c r="A6" s="72"/>
      <c r="B6" s="26" t="s">
        <v>332</v>
      </c>
      <c r="C6" s="142">
        <f>SUM(C7:C43)</f>
        <v>5802.2720119999994</v>
      </c>
      <c r="D6" s="142">
        <f>SUM(D7:D43)</f>
        <v>7064.695393</v>
      </c>
      <c r="E6" s="142">
        <f>SUM(E7:E43)</f>
        <v>4893.6925720000008</v>
      </c>
      <c r="F6" s="160">
        <f>SUM(F7:F43)</f>
        <v>6243.1142309999996</v>
      </c>
      <c r="G6" s="227">
        <f>+C6/C6</f>
        <v>1</v>
      </c>
      <c r="H6" s="227">
        <f>+D6/D6</f>
        <v>1</v>
      </c>
      <c r="I6" s="227">
        <f>+E6/E6</f>
        <v>1</v>
      </c>
      <c r="J6" s="263">
        <f>+F6/F6</f>
        <v>1</v>
      </c>
      <c r="K6" s="146">
        <f>+C6/D6-1</f>
        <v>-0.17869466562576264</v>
      </c>
      <c r="L6" s="145">
        <f>+D6/E6-1</f>
        <v>0.44363285781818806</v>
      </c>
      <c r="M6" s="146">
        <f>+E6/F6-1</f>
        <v>-0.21614559802533895</v>
      </c>
    </row>
    <row r="7" spans="1:13" s="2" customFormat="1" x14ac:dyDescent="0.3">
      <c r="A7" s="72"/>
      <c r="B7" s="193" t="s">
        <v>115</v>
      </c>
      <c r="C7" s="169">
        <v>336.02786500000002</v>
      </c>
      <c r="D7" s="147">
        <v>312.140423</v>
      </c>
      <c r="E7" s="147">
        <v>293.56419499999998</v>
      </c>
      <c r="F7" s="170">
        <v>271.98011300000002</v>
      </c>
      <c r="G7" s="205">
        <f t="shared" ref="G7:G43" si="0">+C7/C$6</f>
        <v>5.7913152693469423E-2</v>
      </c>
      <c r="H7" s="149">
        <f t="shared" ref="H7:H43" si="1">+D7/D$6</f>
        <v>4.4183139631084729E-2</v>
      </c>
      <c r="I7" s="148">
        <f t="shared" ref="I7:I43" si="2">+E7/E$6</f>
        <v>5.9988278928609397E-2</v>
      </c>
      <c r="J7" s="171">
        <f t="shared" ref="J7:J43" si="3">+F7/F$6</f>
        <v>4.3564814439801661E-2</v>
      </c>
      <c r="K7" s="54">
        <f t="shared" ref="K7:K41" si="4">+C7/D7-1</f>
        <v>7.6527870919172791E-2</v>
      </c>
      <c r="L7" s="58">
        <f t="shared" ref="L7:L30" si="5">+D7/E7-1</f>
        <v>6.327824822097261E-2</v>
      </c>
      <c r="M7" s="54">
        <f t="shared" ref="M7:M25" si="6">+E7/F7-1</f>
        <v>7.9359044901933462E-2</v>
      </c>
    </row>
    <row r="8" spans="1:13" s="2" customFormat="1" x14ac:dyDescent="0.3">
      <c r="A8" s="72"/>
      <c r="B8" s="193" t="s">
        <v>119</v>
      </c>
      <c r="C8" s="169">
        <v>127.371965</v>
      </c>
      <c r="D8" s="147">
        <v>148.99455699999999</v>
      </c>
      <c r="E8" s="147">
        <v>107.806377</v>
      </c>
      <c r="F8" s="170">
        <v>30.530363999999999</v>
      </c>
      <c r="G8" s="205">
        <f t="shared" si="0"/>
        <v>2.1952084413928718E-2</v>
      </c>
      <c r="H8" s="149">
        <f t="shared" si="1"/>
        <v>2.1090018565787013E-2</v>
      </c>
      <c r="I8" s="148">
        <f t="shared" si="2"/>
        <v>2.2029658670597828E-2</v>
      </c>
      <c r="J8" s="171">
        <f t="shared" si="3"/>
        <v>4.89024593661964E-3</v>
      </c>
      <c r="K8" s="54">
        <f t="shared" si="4"/>
        <v>-0.14512336849996466</v>
      </c>
      <c r="L8" s="58">
        <f t="shared" si="5"/>
        <v>0.38205699093292034</v>
      </c>
      <c r="M8" s="54">
        <f t="shared" si="6"/>
        <v>2.5311199368602355</v>
      </c>
    </row>
    <row r="9" spans="1:13" s="2" customFormat="1" x14ac:dyDescent="0.3">
      <c r="A9" s="72"/>
      <c r="B9" s="193" t="s">
        <v>198</v>
      </c>
      <c r="C9" s="169">
        <v>341.72053499999998</v>
      </c>
      <c r="D9" s="147">
        <v>407.08262400000001</v>
      </c>
      <c r="E9" s="147">
        <v>368.43032699999998</v>
      </c>
      <c r="F9" s="170">
        <v>366.06944199999998</v>
      </c>
      <c r="G9" s="205">
        <f t="shared" si="0"/>
        <v>5.8894263194360565E-2</v>
      </c>
      <c r="H9" s="149">
        <f t="shared" si="1"/>
        <v>5.7622105604631553E-2</v>
      </c>
      <c r="I9" s="148">
        <f t="shared" si="2"/>
        <v>7.5286774062602452E-2</v>
      </c>
      <c r="J9" s="171">
        <f t="shared" si="3"/>
        <v>5.8635711033812737E-2</v>
      </c>
      <c r="K9" s="54">
        <f t="shared" si="4"/>
        <v>-0.16056221795406334</v>
      </c>
      <c r="L9" s="58">
        <f t="shared" si="5"/>
        <v>0.10491073662348116</v>
      </c>
      <c r="M9" s="54">
        <f t="shared" si="6"/>
        <v>6.4492818277903652E-3</v>
      </c>
    </row>
    <row r="10" spans="1:13" s="2" customFormat="1" x14ac:dyDescent="0.3">
      <c r="A10" s="72"/>
      <c r="B10" s="193" t="s">
        <v>100</v>
      </c>
      <c r="C10" s="169">
        <v>32.031660000000002</v>
      </c>
      <c r="D10" s="147">
        <v>49.617111000000001</v>
      </c>
      <c r="E10" s="147">
        <v>54.408223</v>
      </c>
      <c r="F10" s="170">
        <v>53.420369999999998</v>
      </c>
      <c r="G10" s="205">
        <f t="shared" si="0"/>
        <v>5.5205374608004515E-3</v>
      </c>
      <c r="H10" s="149">
        <f t="shared" si="1"/>
        <v>7.0232484544433069E-3</v>
      </c>
      <c r="I10" s="148">
        <f t="shared" si="2"/>
        <v>1.1118030444189495E-2</v>
      </c>
      <c r="J10" s="171">
        <f t="shared" si="3"/>
        <v>8.5566862984410453E-3</v>
      </c>
      <c r="K10" s="54">
        <f t="shared" si="4"/>
        <v>-0.35442311423573203</v>
      </c>
      <c r="L10" s="58">
        <f t="shared" si="5"/>
        <v>-8.8058600994926794E-2</v>
      </c>
      <c r="M10" s="54">
        <f t="shared" si="6"/>
        <v>1.8492065854279982E-2</v>
      </c>
    </row>
    <row r="11" spans="1:13" s="2" customFormat="1" x14ac:dyDescent="0.3">
      <c r="A11" s="72"/>
      <c r="B11" s="193" t="s">
        <v>71</v>
      </c>
      <c r="C11" s="151">
        <v>0</v>
      </c>
      <c r="D11" s="147">
        <v>0</v>
      </c>
      <c r="E11" s="147">
        <v>0</v>
      </c>
      <c r="F11" s="170">
        <v>3.903381</v>
      </c>
      <c r="G11" s="205">
        <f t="shared" si="0"/>
        <v>0</v>
      </c>
      <c r="H11" s="149">
        <f t="shared" si="1"/>
        <v>0</v>
      </c>
      <c r="I11" s="148">
        <f t="shared" si="2"/>
        <v>0</v>
      </c>
      <c r="J11" s="171">
        <f t="shared" si="3"/>
        <v>6.2522979006500901E-4</v>
      </c>
      <c r="K11" s="56" t="s">
        <v>337</v>
      </c>
      <c r="L11" s="58" t="s">
        <v>337</v>
      </c>
      <c r="M11" s="54">
        <f t="shared" si="6"/>
        <v>-1</v>
      </c>
    </row>
    <row r="12" spans="1:13" s="2" customFormat="1" x14ac:dyDescent="0.3">
      <c r="A12" s="72"/>
      <c r="B12" s="193" t="s">
        <v>82</v>
      </c>
      <c r="C12" s="151">
        <v>0</v>
      </c>
      <c r="D12" s="147">
        <v>0</v>
      </c>
      <c r="E12" s="147">
        <v>1.4</v>
      </c>
      <c r="F12" s="170">
        <v>1.10755</v>
      </c>
      <c r="G12" s="205">
        <f t="shared" si="0"/>
        <v>0</v>
      </c>
      <c r="H12" s="149">
        <f t="shared" si="1"/>
        <v>0</v>
      </c>
      <c r="I12" s="148">
        <f t="shared" si="2"/>
        <v>2.8608253980037709E-4</v>
      </c>
      <c r="J12" s="171">
        <f t="shared" si="3"/>
        <v>1.7740344946765401E-4</v>
      </c>
      <c r="K12" s="56" t="s">
        <v>337</v>
      </c>
      <c r="L12" s="58" t="s">
        <v>337</v>
      </c>
      <c r="M12" s="54">
        <f t="shared" si="6"/>
        <v>0.26405128436639425</v>
      </c>
    </row>
    <row r="13" spans="1:13" s="2" customFormat="1" x14ac:dyDescent="0.3">
      <c r="A13" s="72"/>
      <c r="B13" s="193" t="s">
        <v>65</v>
      </c>
      <c r="C13" s="151">
        <v>0</v>
      </c>
      <c r="D13" s="147">
        <v>0</v>
      </c>
      <c r="E13" s="147">
        <v>0</v>
      </c>
      <c r="F13" s="170">
        <v>0.86399999999999999</v>
      </c>
      <c r="G13" s="205">
        <f t="shared" si="0"/>
        <v>0</v>
      </c>
      <c r="H13" s="149">
        <f t="shared" si="1"/>
        <v>0</v>
      </c>
      <c r="I13" s="148">
        <f t="shared" si="2"/>
        <v>0</v>
      </c>
      <c r="J13" s="171">
        <f t="shared" si="3"/>
        <v>1.3839247017295207E-4</v>
      </c>
      <c r="K13" s="56" t="s">
        <v>337</v>
      </c>
      <c r="L13" s="58" t="s">
        <v>337</v>
      </c>
      <c r="M13" s="54">
        <f t="shared" si="6"/>
        <v>-1</v>
      </c>
    </row>
    <row r="14" spans="1:13" s="2" customFormat="1" x14ac:dyDescent="0.3">
      <c r="A14" s="72"/>
      <c r="B14" s="193" t="s">
        <v>174</v>
      </c>
      <c r="C14" s="151">
        <v>0</v>
      </c>
      <c r="D14" s="147">
        <v>0.03</v>
      </c>
      <c r="E14" s="147">
        <v>0.01</v>
      </c>
      <c r="F14" s="170">
        <v>5.2927200000000001</v>
      </c>
      <c r="G14" s="205">
        <f t="shared" si="0"/>
        <v>0</v>
      </c>
      <c r="H14" s="149">
        <f t="shared" si="1"/>
        <v>4.2464675872260919E-6</v>
      </c>
      <c r="I14" s="148">
        <f t="shared" si="2"/>
        <v>2.0434467128598365E-6</v>
      </c>
      <c r="J14" s="171">
        <f t="shared" si="3"/>
        <v>8.4776920686780886E-4</v>
      </c>
      <c r="K14" s="57" t="s">
        <v>337</v>
      </c>
      <c r="L14" s="59" t="s">
        <v>337</v>
      </c>
      <c r="M14" s="54">
        <f t="shared" si="6"/>
        <v>-0.99811061231276166</v>
      </c>
    </row>
    <row r="15" spans="1:13" s="2" customFormat="1" x14ac:dyDescent="0.3">
      <c r="A15" s="72"/>
      <c r="B15" s="193" t="s">
        <v>183</v>
      </c>
      <c r="C15" s="169">
        <v>0.56113100000000005</v>
      </c>
      <c r="D15" s="147">
        <v>0</v>
      </c>
      <c r="E15" s="147">
        <v>4.9619000000000003E-2</v>
      </c>
      <c r="F15" s="170">
        <v>6.6159999999999997E-2</v>
      </c>
      <c r="G15" s="205">
        <f t="shared" si="0"/>
        <v>9.6708840750570464E-5</v>
      </c>
      <c r="H15" s="149">
        <f t="shared" si="1"/>
        <v>0</v>
      </c>
      <c r="I15" s="148">
        <f t="shared" si="2"/>
        <v>1.0139378244539223E-5</v>
      </c>
      <c r="J15" s="171">
        <f t="shared" si="3"/>
        <v>1.0597275262317717E-5</v>
      </c>
      <c r="K15" s="54" t="s">
        <v>337</v>
      </c>
      <c r="L15" s="58">
        <f t="shared" si="5"/>
        <v>-1</v>
      </c>
      <c r="M15" s="54">
        <f t="shared" si="6"/>
        <v>-0.25001511487303496</v>
      </c>
    </row>
    <row r="16" spans="1:13" s="2" customFormat="1" x14ac:dyDescent="0.3">
      <c r="A16" s="72"/>
      <c r="B16" s="193" t="s">
        <v>178</v>
      </c>
      <c r="C16" s="169">
        <v>4.6045999999999997E-2</v>
      </c>
      <c r="D16" s="147">
        <v>7.3823E-2</v>
      </c>
      <c r="E16" s="147">
        <v>1.6741060000000001</v>
      </c>
      <c r="F16" s="170">
        <v>2.7569999999999999E-3</v>
      </c>
      <c r="G16" s="205">
        <f t="shared" si="0"/>
        <v>7.9358568341452657E-6</v>
      </c>
      <c r="H16" s="149">
        <f t="shared" si="1"/>
        <v>1.0449565889726394E-5</v>
      </c>
      <c r="I16" s="148">
        <f t="shared" si="2"/>
        <v>3.4209464026789294E-4</v>
      </c>
      <c r="J16" s="171">
        <f t="shared" si="3"/>
        <v>4.4160652808660742E-7</v>
      </c>
      <c r="K16" s="54">
        <f t="shared" si="4"/>
        <v>-0.3762648497080856</v>
      </c>
      <c r="L16" s="58">
        <f t="shared" si="5"/>
        <v>-0.95590303122980269</v>
      </c>
      <c r="M16" s="54">
        <f t="shared" si="6"/>
        <v>606.22016684802327</v>
      </c>
    </row>
    <row r="17" spans="1:13" s="2" customFormat="1" x14ac:dyDescent="0.3">
      <c r="A17" s="72"/>
      <c r="B17" s="193" t="s">
        <v>76</v>
      </c>
      <c r="C17" s="169">
        <v>22.842728999999999</v>
      </c>
      <c r="D17" s="147">
        <v>68.099093999999994</v>
      </c>
      <c r="E17" s="147">
        <v>36.809559</v>
      </c>
      <c r="F17" s="170">
        <v>23.834880999999999</v>
      </c>
      <c r="G17" s="205">
        <f t="shared" si="0"/>
        <v>3.9368593807318384E-3</v>
      </c>
      <c r="H17" s="149">
        <f t="shared" si="1"/>
        <v>9.6393531796820937E-3</v>
      </c>
      <c r="I17" s="148">
        <f t="shared" si="2"/>
        <v>7.5218372340370206E-3</v>
      </c>
      <c r="J17" s="171">
        <f t="shared" si="3"/>
        <v>3.8177871040143076E-3</v>
      </c>
      <c r="K17" s="54">
        <f t="shared" si="4"/>
        <v>-0.66456633035382229</v>
      </c>
      <c r="L17" s="58">
        <f t="shared" si="5"/>
        <v>0.85003830119236135</v>
      </c>
      <c r="M17" s="54">
        <f t="shared" si="6"/>
        <v>0.54435673498852388</v>
      </c>
    </row>
    <row r="18" spans="1:13" s="2" customFormat="1" x14ac:dyDescent="0.3">
      <c r="A18" s="72"/>
      <c r="B18" s="193" t="s">
        <v>138</v>
      </c>
      <c r="C18" s="169">
        <v>9.9646860000000004</v>
      </c>
      <c r="D18" s="147">
        <v>0.50170999999999999</v>
      </c>
      <c r="E18" s="147">
        <v>1.1027E-2</v>
      </c>
      <c r="F18" s="170">
        <v>3.7277999999999999E-2</v>
      </c>
      <c r="G18" s="205">
        <f t="shared" si="0"/>
        <v>1.7173765689356656E-3</v>
      </c>
      <c r="H18" s="149">
        <f t="shared" si="1"/>
        <v>7.1016508439573429E-5</v>
      </c>
      <c r="I18" s="148">
        <f t="shared" si="2"/>
        <v>2.2533086902705415E-6</v>
      </c>
      <c r="J18" s="171">
        <f t="shared" si="3"/>
        <v>5.9710584526704943E-6</v>
      </c>
      <c r="K18" s="54">
        <f t="shared" si="4"/>
        <v>18.861445855175301</v>
      </c>
      <c r="L18" s="58">
        <f t="shared" si="5"/>
        <v>44.498322299809558</v>
      </c>
      <c r="M18" s="54">
        <f t="shared" si="6"/>
        <v>-0.70419550405064646</v>
      </c>
    </row>
    <row r="19" spans="1:13" s="2" customFormat="1" x14ac:dyDescent="0.3">
      <c r="A19" s="72"/>
      <c r="B19" s="193" t="s">
        <v>128</v>
      </c>
      <c r="C19" s="169">
        <v>14.825364</v>
      </c>
      <c r="D19" s="147">
        <v>0</v>
      </c>
      <c r="E19" s="147">
        <v>2.1541220000000001</v>
      </c>
      <c r="F19" s="170">
        <v>6.4986100000000002</v>
      </c>
      <c r="G19" s="205">
        <f t="shared" si="0"/>
        <v>2.5550963431805415E-3</v>
      </c>
      <c r="H19" s="149">
        <f t="shared" si="1"/>
        <v>0</v>
      </c>
      <c r="I19" s="148">
        <f t="shared" si="2"/>
        <v>4.4018335199990565E-4</v>
      </c>
      <c r="J19" s="171">
        <f t="shared" si="3"/>
        <v>1.0409244104058427E-3</v>
      </c>
      <c r="K19" s="54" t="s">
        <v>337</v>
      </c>
      <c r="L19" s="58">
        <f t="shared" si="5"/>
        <v>-1</v>
      </c>
      <c r="M19" s="54">
        <f t="shared" si="6"/>
        <v>-0.66852573088706668</v>
      </c>
    </row>
    <row r="20" spans="1:13" s="2" customFormat="1" x14ac:dyDescent="0.3">
      <c r="A20" s="72"/>
      <c r="B20" s="193" t="s">
        <v>87</v>
      </c>
      <c r="C20" s="151">
        <v>0</v>
      </c>
      <c r="D20" s="147">
        <v>0.22700000000000001</v>
      </c>
      <c r="E20" s="147">
        <v>1.1080000000000001</v>
      </c>
      <c r="F20" s="170">
        <v>0.85860000000000003</v>
      </c>
      <c r="G20" s="205">
        <f t="shared" si="0"/>
        <v>0</v>
      </c>
      <c r="H20" s="149">
        <f t="shared" si="1"/>
        <v>3.21316047433441E-5</v>
      </c>
      <c r="I20" s="148">
        <f t="shared" si="2"/>
        <v>2.2641389578486988E-4</v>
      </c>
      <c r="J20" s="171">
        <f t="shared" si="3"/>
        <v>1.3752751723437111E-4</v>
      </c>
      <c r="K20" s="54">
        <f t="shared" si="4"/>
        <v>-1</v>
      </c>
      <c r="L20" s="58">
        <f t="shared" si="5"/>
        <v>-0.79512635379061369</v>
      </c>
      <c r="M20" s="54">
        <f t="shared" si="6"/>
        <v>0.29047286279990692</v>
      </c>
    </row>
    <row r="21" spans="1:13" s="2" customFormat="1" x14ac:dyDescent="0.3">
      <c r="A21" s="72"/>
      <c r="B21" s="193" t="s">
        <v>64</v>
      </c>
      <c r="C21" s="169">
        <v>957.26916500000004</v>
      </c>
      <c r="D21" s="147">
        <v>1275.791326</v>
      </c>
      <c r="E21" s="147">
        <v>973.32253900000001</v>
      </c>
      <c r="F21" s="170">
        <v>2318.247155</v>
      </c>
      <c r="G21" s="205">
        <f t="shared" si="0"/>
        <v>0.16498178007170619</v>
      </c>
      <c r="H21" s="149">
        <f t="shared" si="1"/>
        <v>0.1805868837974399</v>
      </c>
      <c r="I21" s="148">
        <f t="shared" si="2"/>
        <v>0.198893274287194</v>
      </c>
      <c r="J21" s="171">
        <f t="shared" si="3"/>
        <v>0.37132864612484778</v>
      </c>
      <c r="K21" s="54">
        <f t="shared" si="4"/>
        <v>-0.2496663478647918</v>
      </c>
      <c r="L21" s="58">
        <f t="shared" si="5"/>
        <v>0.31075904942133481</v>
      </c>
      <c r="M21" s="54">
        <f t="shared" si="6"/>
        <v>-0.58014720867844649</v>
      </c>
    </row>
    <row r="22" spans="1:13" s="2" customFormat="1" x14ac:dyDescent="0.3">
      <c r="A22" s="72"/>
      <c r="B22" s="193" t="s">
        <v>96</v>
      </c>
      <c r="C22" s="169">
        <v>6.0026000000000003E-2</v>
      </c>
      <c r="D22" s="147">
        <v>0.11524</v>
      </c>
      <c r="E22" s="147">
        <v>9.7324999999999995E-2</v>
      </c>
      <c r="F22" s="170">
        <v>8.3622000000000002E-2</v>
      </c>
      <c r="G22" s="205">
        <f t="shared" si="0"/>
        <v>1.034525783621604E-5</v>
      </c>
      <c r="H22" s="149">
        <f t="shared" si="1"/>
        <v>1.6312097491731162E-5</v>
      </c>
      <c r="I22" s="148">
        <f t="shared" si="2"/>
        <v>1.9887845132908356E-5</v>
      </c>
      <c r="J22" s="171">
        <f t="shared" si="3"/>
        <v>1.339427678333634E-5</v>
      </c>
      <c r="K22" s="54">
        <f t="shared" si="4"/>
        <v>-0.47912183269698017</v>
      </c>
      <c r="L22" s="58">
        <f t="shared" si="5"/>
        <v>0.18407397893655286</v>
      </c>
      <c r="M22" s="54">
        <f t="shared" si="6"/>
        <v>0.1638683600009565</v>
      </c>
    </row>
    <row r="23" spans="1:13" s="2" customFormat="1" x14ac:dyDescent="0.3">
      <c r="A23" s="72"/>
      <c r="B23" s="193" t="s">
        <v>81</v>
      </c>
      <c r="C23" s="169">
        <v>3474.8133659999999</v>
      </c>
      <c r="D23" s="147">
        <v>4309.0616060000002</v>
      </c>
      <c r="E23" s="147">
        <v>2669.0884249999999</v>
      </c>
      <c r="F23" s="170">
        <v>2756.0678720000001</v>
      </c>
      <c r="G23" s="205">
        <f t="shared" si="0"/>
        <v>0.59887115923099543</v>
      </c>
      <c r="H23" s="149">
        <f t="shared" si="1"/>
        <v>0.6099430147079804</v>
      </c>
      <c r="I23" s="148">
        <f t="shared" si="2"/>
        <v>0.54541399683984881</v>
      </c>
      <c r="J23" s="171">
        <f t="shared" si="3"/>
        <v>0.44145722311387903</v>
      </c>
      <c r="K23" s="54">
        <f t="shared" si="4"/>
        <v>-0.19360322879542524</v>
      </c>
      <c r="L23" s="58">
        <f t="shared" si="5"/>
        <v>0.61443194074771057</v>
      </c>
      <c r="M23" s="54">
        <f t="shared" si="6"/>
        <v>-3.1559254357869548E-2</v>
      </c>
    </row>
    <row r="24" spans="1:13" s="2" customFormat="1" x14ac:dyDescent="0.3">
      <c r="A24" s="72"/>
      <c r="B24" s="193" t="s">
        <v>141</v>
      </c>
      <c r="C24" s="169">
        <v>163.11898400000001</v>
      </c>
      <c r="D24" s="147">
        <v>175.519825</v>
      </c>
      <c r="E24" s="147">
        <v>36.199998999999998</v>
      </c>
      <c r="F24" s="170">
        <v>38.758147000000001</v>
      </c>
      <c r="G24" s="205">
        <f t="shared" si="0"/>
        <v>2.8112950179282292E-2</v>
      </c>
      <c r="H24" s="149">
        <f t="shared" si="1"/>
        <v>2.48446415926032E-2</v>
      </c>
      <c r="I24" s="148">
        <f t="shared" si="2"/>
        <v>7.3972768962079364E-3</v>
      </c>
      <c r="J24" s="171">
        <f t="shared" si="3"/>
        <v>6.2081431743708235E-3</v>
      </c>
      <c r="K24" s="54">
        <f t="shared" si="4"/>
        <v>-7.0652081609584472E-2</v>
      </c>
      <c r="L24" s="58">
        <f t="shared" si="5"/>
        <v>3.8486140842158587</v>
      </c>
      <c r="M24" s="54">
        <f t="shared" si="6"/>
        <v>-6.6002845801684029E-2</v>
      </c>
    </row>
    <row r="25" spans="1:13" s="2" customFormat="1" x14ac:dyDescent="0.3">
      <c r="A25" s="72"/>
      <c r="B25" s="206" t="s">
        <v>116</v>
      </c>
      <c r="C25" s="169">
        <v>278.58083900000003</v>
      </c>
      <c r="D25" s="147">
        <v>314.02413999999999</v>
      </c>
      <c r="E25" s="147">
        <v>341.060362</v>
      </c>
      <c r="F25" s="170">
        <v>365.49120900000003</v>
      </c>
      <c r="G25" s="205">
        <f t="shared" si="0"/>
        <v>4.801237143378518E-2</v>
      </c>
      <c r="H25" s="149">
        <f t="shared" si="1"/>
        <v>4.4449777737218289E-2</v>
      </c>
      <c r="I25" s="148">
        <f t="shared" si="2"/>
        <v>6.969386756156859E-2</v>
      </c>
      <c r="J25" s="171">
        <f t="shared" si="3"/>
        <v>5.8543091712973026E-2</v>
      </c>
      <c r="K25" s="54">
        <f t="shared" si="4"/>
        <v>-0.1128680775942893</v>
      </c>
      <c r="L25" s="58">
        <f t="shared" si="5"/>
        <v>-7.9271076361550397E-2</v>
      </c>
      <c r="M25" s="54">
        <f t="shared" si="6"/>
        <v>-6.6843870381571913E-2</v>
      </c>
    </row>
    <row r="26" spans="1:13" s="2" customFormat="1" x14ac:dyDescent="0.3">
      <c r="A26" s="72"/>
      <c r="B26" s="206" t="s">
        <v>181</v>
      </c>
      <c r="C26" s="151">
        <v>0</v>
      </c>
      <c r="D26" s="147">
        <v>0</v>
      </c>
      <c r="E26" s="147">
        <v>2.4E-2</v>
      </c>
      <c r="F26" s="170">
        <v>0</v>
      </c>
      <c r="G26" s="205">
        <f t="shared" si="0"/>
        <v>0</v>
      </c>
      <c r="H26" s="149">
        <f t="shared" si="1"/>
        <v>0</v>
      </c>
      <c r="I26" s="148">
        <f t="shared" si="2"/>
        <v>4.9042721108636073E-6</v>
      </c>
      <c r="J26" s="171">
        <f t="shared" si="3"/>
        <v>0</v>
      </c>
      <c r="K26" s="54" t="s">
        <v>337</v>
      </c>
      <c r="L26" s="58">
        <f t="shared" si="5"/>
        <v>-1</v>
      </c>
      <c r="M26" s="54" t="s">
        <v>337</v>
      </c>
    </row>
    <row r="27" spans="1:13" s="2" customFormat="1" x14ac:dyDescent="0.3">
      <c r="A27" s="72"/>
      <c r="B27" s="206" t="s">
        <v>67</v>
      </c>
      <c r="C27" s="151">
        <v>0</v>
      </c>
      <c r="D27" s="147">
        <v>0</v>
      </c>
      <c r="E27" s="147">
        <v>5.1442870000000003</v>
      </c>
      <c r="F27" s="170">
        <v>0</v>
      </c>
      <c r="G27" s="205">
        <f t="shared" si="0"/>
        <v>0</v>
      </c>
      <c r="H27" s="149">
        <f t="shared" si="1"/>
        <v>0</v>
      </c>
      <c r="I27" s="148">
        <f t="shared" si="2"/>
        <v>1.0512076360157589E-3</v>
      </c>
      <c r="J27" s="171">
        <f t="shared" si="3"/>
        <v>0</v>
      </c>
      <c r="K27" s="54" t="s">
        <v>337</v>
      </c>
      <c r="L27" s="58">
        <f t="shared" si="5"/>
        <v>-1</v>
      </c>
      <c r="M27" s="54" t="s">
        <v>337</v>
      </c>
    </row>
    <row r="28" spans="1:13" s="2" customFormat="1" x14ac:dyDescent="0.3">
      <c r="A28" s="72"/>
      <c r="B28" s="206" t="s">
        <v>177</v>
      </c>
      <c r="C28" s="151">
        <v>0</v>
      </c>
      <c r="D28" s="147">
        <v>0.60645800000000005</v>
      </c>
      <c r="E28" s="147">
        <v>1.32318</v>
      </c>
      <c r="F28" s="170">
        <v>0</v>
      </c>
      <c r="G28" s="205">
        <f t="shared" si="0"/>
        <v>0</v>
      </c>
      <c r="H28" s="149">
        <f t="shared" si="1"/>
        <v>8.5843474667132054E-5</v>
      </c>
      <c r="I28" s="148">
        <f t="shared" si="2"/>
        <v>2.7038478215218783E-4</v>
      </c>
      <c r="J28" s="171">
        <f t="shared" si="3"/>
        <v>0</v>
      </c>
      <c r="K28" s="54" t="s">
        <v>337</v>
      </c>
      <c r="L28" s="58">
        <f t="shared" si="5"/>
        <v>-0.54166628878912926</v>
      </c>
      <c r="M28" s="54" t="s">
        <v>337</v>
      </c>
    </row>
    <row r="29" spans="1:13" s="2" customFormat="1" x14ac:dyDescent="0.3">
      <c r="A29" s="72"/>
      <c r="B29" s="206" t="s">
        <v>63</v>
      </c>
      <c r="C29" s="151">
        <v>0</v>
      </c>
      <c r="D29" s="147">
        <v>0</v>
      </c>
      <c r="E29" s="147">
        <v>2.0999999999999999E-3</v>
      </c>
      <c r="F29" s="170">
        <v>0</v>
      </c>
      <c r="G29" s="205">
        <f t="shared" si="0"/>
        <v>0</v>
      </c>
      <c r="H29" s="149">
        <f t="shared" si="1"/>
        <v>0</v>
      </c>
      <c r="I29" s="148">
        <f t="shared" si="2"/>
        <v>4.2912380970056562E-7</v>
      </c>
      <c r="J29" s="171">
        <f t="shared" si="3"/>
        <v>0</v>
      </c>
      <c r="K29" s="54" t="s">
        <v>337</v>
      </c>
      <c r="L29" s="58">
        <f t="shared" si="5"/>
        <v>-1</v>
      </c>
      <c r="M29" s="54" t="s">
        <v>337</v>
      </c>
    </row>
    <row r="30" spans="1:13" s="2" customFormat="1" x14ac:dyDescent="0.3">
      <c r="A30" s="72"/>
      <c r="B30" s="206" t="s">
        <v>134</v>
      </c>
      <c r="C30" s="169">
        <v>7.6308069999999999</v>
      </c>
      <c r="D30" s="147">
        <v>0.72940400000000005</v>
      </c>
      <c r="E30" s="147">
        <v>4.7999999999999996E-3</v>
      </c>
      <c r="F30" s="170">
        <v>0</v>
      </c>
      <c r="G30" s="205">
        <f t="shared" si="0"/>
        <v>1.3151412040349549E-3</v>
      </c>
      <c r="H30" s="149">
        <f t="shared" si="1"/>
        <v>1.0324634813310202E-4</v>
      </c>
      <c r="I30" s="148">
        <f t="shared" si="2"/>
        <v>9.8085442217272129E-7</v>
      </c>
      <c r="J30" s="171">
        <f t="shared" si="3"/>
        <v>0</v>
      </c>
      <c r="K30" s="56">
        <f t="shared" si="4"/>
        <v>9.461701608436476</v>
      </c>
      <c r="L30" s="207">
        <f t="shared" si="5"/>
        <v>150.9591666666667</v>
      </c>
      <c r="M30" s="54" t="s">
        <v>337</v>
      </c>
    </row>
    <row r="31" spans="1:13" s="2" customFormat="1" x14ac:dyDescent="0.3">
      <c r="A31" s="72"/>
      <c r="B31" s="206" t="s">
        <v>107</v>
      </c>
      <c r="C31" s="151">
        <v>0</v>
      </c>
      <c r="D31" s="147">
        <v>4.0000000000000001E-3</v>
      </c>
      <c r="E31" s="147">
        <v>0</v>
      </c>
      <c r="F31" s="170">
        <v>0</v>
      </c>
      <c r="G31" s="205">
        <f t="shared" si="0"/>
        <v>0</v>
      </c>
      <c r="H31" s="149">
        <f t="shared" si="1"/>
        <v>5.6619567829681228E-7</v>
      </c>
      <c r="I31" s="148">
        <f t="shared" si="2"/>
        <v>0</v>
      </c>
      <c r="J31" s="171">
        <f t="shared" si="3"/>
        <v>0</v>
      </c>
      <c r="K31" s="56">
        <f t="shared" si="4"/>
        <v>-1</v>
      </c>
      <c r="L31" s="58" t="s">
        <v>337</v>
      </c>
      <c r="M31" s="54" t="s">
        <v>337</v>
      </c>
    </row>
    <row r="32" spans="1:13" s="2" customFormat="1" x14ac:dyDescent="0.3">
      <c r="A32" s="72"/>
      <c r="B32" s="206" t="s">
        <v>182</v>
      </c>
      <c r="C32" s="151">
        <v>0</v>
      </c>
      <c r="D32" s="147">
        <v>1.1620000000000001E-3</v>
      </c>
      <c r="E32" s="147">
        <v>0</v>
      </c>
      <c r="F32" s="170">
        <v>0</v>
      </c>
      <c r="G32" s="205">
        <f t="shared" si="0"/>
        <v>0</v>
      </c>
      <c r="H32" s="149">
        <f t="shared" si="1"/>
        <v>1.6447984454522398E-7</v>
      </c>
      <c r="I32" s="148">
        <f t="shared" si="2"/>
        <v>0</v>
      </c>
      <c r="J32" s="171">
        <f t="shared" si="3"/>
        <v>0</v>
      </c>
      <c r="K32" s="56">
        <f t="shared" si="4"/>
        <v>-1</v>
      </c>
      <c r="L32" s="58" t="s">
        <v>337</v>
      </c>
      <c r="M32" s="54" t="s">
        <v>337</v>
      </c>
    </row>
    <row r="33" spans="1:14" s="2" customFormat="1" x14ac:dyDescent="0.3">
      <c r="A33" s="72"/>
      <c r="B33" s="206" t="s">
        <v>122</v>
      </c>
      <c r="C33" s="151">
        <v>0</v>
      </c>
      <c r="D33" s="147">
        <v>1.0999999999999999E-2</v>
      </c>
      <c r="E33" s="147">
        <v>0</v>
      </c>
      <c r="F33" s="170">
        <v>0</v>
      </c>
      <c r="G33" s="205">
        <f t="shared" si="0"/>
        <v>0</v>
      </c>
      <c r="H33" s="149">
        <f t="shared" si="1"/>
        <v>1.5570381153162338E-6</v>
      </c>
      <c r="I33" s="148">
        <f t="shared" si="2"/>
        <v>0</v>
      </c>
      <c r="J33" s="171">
        <f t="shared" si="3"/>
        <v>0</v>
      </c>
      <c r="K33" s="56">
        <f t="shared" si="4"/>
        <v>-1</v>
      </c>
      <c r="L33" s="58" t="s">
        <v>337</v>
      </c>
      <c r="M33" s="54" t="s">
        <v>337</v>
      </c>
    </row>
    <row r="34" spans="1:14" s="2" customFormat="1" x14ac:dyDescent="0.3">
      <c r="A34" s="72"/>
      <c r="B34" s="206" t="s">
        <v>148</v>
      </c>
      <c r="C34" s="151">
        <v>0</v>
      </c>
      <c r="D34" s="147">
        <v>1E-3</v>
      </c>
      <c r="E34" s="147">
        <v>0</v>
      </c>
      <c r="F34" s="170">
        <v>0</v>
      </c>
      <c r="G34" s="205">
        <f t="shared" si="0"/>
        <v>0</v>
      </c>
      <c r="H34" s="149">
        <f t="shared" si="1"/>
        <v>1.4154891957420307E-7</v>
      </c>
      <c r="I34" s="148">
        <f t="shared" si="2"/>
        <v>0</v>
      </c>
      <c r="J34" s="171">
        <f t="shared" si="3"/>
        <v>0</v>
      </c>
      <c r="K34" s="56">
        <f t="shared" si="4"/>
        <v>-1</v>
      </c>
      <c r="L34" s="58" t="s">
        <v>337</v>
      </c>
      <c r="M34" s="54" t="s">
        <v>337</v>
      </c>
    </row>
    <row r="35" spans="1:14" s="2" customFormat="1" x14ac:dyDescent="0.3">
      <c r="A35" s="72"/>
      <c r="B35" s="206" t="s">
        <v>97</v>
      </c>
      <c r="C35" s="169">
        <v>2.0068229999999998</v>
      </c>
      <c r="D35" s="147">
        <v>1.612074</v>
      </c>
      <c r="E35" s="147">
        <v>0</v>
      </c>
      <c r="F35" s="170">
        <v>0</v>
      </c>
      <c r="G35" s="205">
        <f t="shared" si="0"/>
        <v>3.4586847976957616E-4</v>
      </c>
      <c r="H35" s="149">
        <f t="shared" si="1"/>
        <v>2.2818733297366386E-4</v>
      </c>
      <c r="I35" s="148">
        <f t="shared" si="2"/>
        <v>0</v>
      </c>
      <c r="J35" s="171">
        <f t="shared" si="3"/>
        <v>0</v>
      </c>
      <c r="K35" s="56">
        <f t="shared" si="4"/>
        <v>0.24487027270460282</v>
      </c>
      <c r="L35" s="58" t="s">
        <v>337</v>
      </c>
      <c r="M35" s="54" t="s">
        <v>337</v>
      </c>
    </row>
    <row r="36" spans="1:14" s="2" customFormat="1" x14ac:dyDescent="0.3">
      <c r="A36" s="72"/>
      <c r="B36" s="193" t="s">
        <v>88</v>
      </c>
      <c r="C36" s="151">
        <v>0</v>
      </c>
      <c r="D36" s="147">
        <v>0.38135200000000002</v>
      </c>
      <c r="E36" s="147">
        <v>0</v>
      </c>
      <c r="F36" s="170">
        <v>0</v>
      </c>
      <c r="G36" s="205">
        <f t="shared" si="0"/>
        <v>0</v>
      </c>
      <c r="H36" s="149">
        <f t="shared" si="1"/>
        <v>5.3979963577461493E-5</v>
      </c>
      <c r="I36" s="148">
        <f t="shared" si="2"/>
        <v>0</v>
      </c>
      <c r="J36" s="171">
        <f t="shared" si="3"/>
        <v>0</v>
      </c>
      <c r="K36" s="56">
        <f t="shared" si="4"/>
        <v>-1</v>
      </c>
      <c r="L36" s="58" t="s">
        <v>337</v>
      </c>
      <c r="M36" s="54" t="s">
        <v>337</v>
      </c>
    </row>
    <row r="37" spans="1:14" s="2" customFormat="1" x14ac:dyDescent="0.3">
      <c r="A37" s="72"/>
      <c r="B37" s="193" t="s">
        <v>120</v>
      </c>
      <c r="C37" s="151">
        <v>0</v>
      </c>
      <c r="D37" s="147">
        <v>0.04</v>
      </c>
      <c r="E37" s="147">
        <v>0</v>
      </c>
      <c r="F37" s="170">
        <v>0</v>
      </c>
      <c r="G37" s="205">
        <f t="shared" si="0"/>
        <v>0</v>
      </c>
      <c r="H37" s="149">
        <f t="shared" si="1"/>
        <v>5.6619567829681234E-6</v>
      </c>
      <c r="I37" s="148">
        <f t="shared" si="2"/>
        <v>0</v>
      </c>
      <c r="J37" s="171">
        <f t="shared" si="3"/>
        <v>0</v>
      </c>
      <c r="K37" s="56">
        <f t="shared" si="4"/>
        <v>-1</v>
      </c>
      <c r="L37" s="58" t="s">
        <v>337</v>
      </c>
      <c r="M37" s="54" t="s">
        <v>337</v>
      </c>
    </row>
    <row r="38" spans="1:14" s="2" customFormat="1" x14ac:dyDescent="0.3">
      <c r="A38" s="72"/>
      <c r="B38" s="193" t="s">
        <v>129</v>
      </c>
      <c r="C38" s="169">
        <v>0.214921</v>
      </c>
      <c r="D38" s="147">
        <v>1.2404E-2</v>
      </c>
      <c r="E38" s="147">
        <v>0</v>
      </c>
      <c r="F38" s="170">
        <v>0</v>
      </c>
      <c r="G38" s="205">
        <f t="shared" si="0"/>
        <v>3.7040834961806338E-5</v>
      </c>
      <c r="H38" s="149">
        <f t="shared" si="1"/>
        <v>1.7557727983984151E-6</v>
      </c>
      <c r="I38" s="148">
        <f t="shared" si="2"/>
        <v>0</v>
      </c>
      <c r="J38" s="171">
        <f t="shared" si="3"/>
        <v>0</v>
      </c>
      <c r="K38" s="56">
        <f t="shared" si="4"/>
        <v>16.326749435665914</v>
      </c>
      <c r="L38" s="58" t="s">
        <v>337</v>
      </c>
      <c r="M38" s="54" t="s">
        <v>337</v>
      </c>
    </row>
    <row r="39" spans="1:14" s="2" customFormat="1" x14ac:dyDescent="0.3">
      <c r="A39" s="72"/>
      <c r="B39" s="193" t="s">
        <v>161</v>
      </c>
      <c r="C39" s="151">
        <v>0</v>
      </c>
      <c r="D39" s="147">
        <v>8.0000000000000002E-3</v>
      </c>
      <c r="E39" s="147">
        <v>0</v>
      </c>
      <c r="F39" s="170">
        <v>0</v>
      </c>
      <c r="G39" s="205">
        <f t="shared" si="0"/>
        <v>0</v>
      </c>
      <c r="H39" s="149">
        <f t="shared" si="1"/>
        <v>1.1323913565936246E-6</v>
      </c>
      <c r="I39" s="148">
        <f t="shared" si="2"/>
        <v>0</v>
      </c>
      <c r="J39" s="171">
        <f t="shared" si="3"/>
        <v>0</v>
      </c>
      <c r="K39" s="56">
        <f t="shared" si="4"/>
        <v>-1</v>
      </c>
      <c r="L39" s="58" t="s">
        <v>337</v>
      </c>
      <c r="M39" s="54" t="s">
        <v>337</v>
      </c>
    </row>
    <row r="40" spans="1:14" s="2" customFormat="1" x14ac:dyDescent="0.3">
      <c r="A40" s="72"/>
      <c r="B40" s="193" t="s">
        <v>84</v>
      </c>
      <c r="C40" s="151">
        <v>0</v>
      </c>
      <c r="D40" s="147">
        <v>9.7540000000000005E-3</v>
      </c>
      <c r="E40" s="147">
        <v>0</v>
      </c>
      <c r="F40" s="170">
        <v>0</v>
      </c>
      <c r="G40" s="205">
        <f t="shared" si="0"/>
        <v>0</v>
      </c>
      <c r="H40" s="149">
        <f t="shared" si="1"/>
        <v>1.380668161526777E-6</v>
      </c>
      <c r="I40" s="148">
        <f t="shared" si="2"/>
        <v>0</v>
      </c>
      <c r="J40" s="171">
        <f t="shared" si="3"/>
        <v>0</v>
      </c>
      <c r="K40" s="56">
        <f t="shared" si="4"/>
        <v>-1</v>
      </c>
      <c r="L40" s="58" t="s">
        <v>337</v>
      </c>
      <c r="M40" s="54" t="s">
        <v>337</v>
      </c>
    </row>
    <row r="41" spans="1:14" s="2" customFormat="1" x14ac:dyDescent="0.3">
      <c r="A41" s="72"/>
      <c r="B41" s="193" t="s">
        <v>155</v>
      </c>
      <c r="C41" s="151">
        <v>0</v>
      </c>
      <c r="D41" s="147">
        <v>3.0600000000000001E-4</v>
      </c>
      <c r="E41" s="147">
        <v>0</v>
      </c>
      <c r="F41" s="170">
        <v>0</v>
      </c>
      <c r="G41" s="205">
        <f t="shared" si="0"/>
        <v>0</v>
      </c>
      <c r="H41" s="149">
        <f t="shared" si="1"/>
        <v>4.3313969389706141E-8</v>
      </c>
      <c r="I41" s="148">
        <f t="shared" si="2"/>
        <v>0</v>
      </c>
      <c r="J41" s="171">
        <f t="shared" si="3"/>
        <v>0</v>
      </c>
      <c r="K41" s="56">
        <f t="shared" si="4"/>
        <v>-1</v>
      </c>
      <c r="L41" s="58" t="s">
        <v>337</v>
      </c>
      <c r="M41" s="54" t="s">
        <v>337</v>
      </c>
    </row>
    <row r="42" spans="1:14" s="2" customFormat="1" x14ac:dyDescent="0.3">
      <c r="A42" s="72"/>
      <c r="B42" s="191" t="s">
        <v>117</v>
      </c>
      <c r="C42" s="195">
        <v>5.5999999999999999E-3</v>
      </c>
      <c r="D42" s="44">
        <v>0</v>
      </c>
      <c r="E42" s="44">
        <v>0</v>
      </c>
      <c r="F42" s="194">
        <v>0</v>
      </c>
      <c r="G42" s="208">
        <f t="shared" si="0"/>
        <v>9.6513917107269891E-7</v>
      </c>
      <c r="H42" s="190">
        <f t="shared" si="1"/>
        <v>0</v>
      </c>
      <c r="I42" s="192">
        <f t="shared" si="2"/>
        <v>0</v>
      </c>
      <c r="J42" s="209">
        <f t="shared" si="3"/>
        <v>0</v>
      </c>
      <c r="K42" s="57" t="s">
        <v>337</v>
      </c>
      <c r="L42" s="58" t="s">
        <v>337</v>
      </c>
      <c r="M42" s="54" t="s">
        <v>337</v>
      </c>
    </row>
    <row r="43" spans="1:14" s="2" customFormat="1" x14ac:dyDescent="0.3">
      <c r="A43" s="72"/>
      <c r="B43" s="193" t="s">
        <v>192</v>
      </c>
      <c r="C43" s="169">
        <v>33.179499999999997</v>
      </c>
      <c r="D43" s="147">
        <v>0</v>
      </c>
      <c r="E43" s="147">
        <v>0</v>
      </c>
      <c r="F43" s="170">
        <v>0</v>
      </c>
      <c r="G43" s="210">
        <f t="shared" si="0"/>
        <v>5.7183634154654656E-3</v>
      </c>
      <c r="H43" s="149">
        <f t="shared" si="1"/>
        <v>0</v>
      </c>
      <c r="I43" s="148">
        <f t="shared" si="2"/>
        <v>0</v>
      </c>
      <c r="J43" s="171">
        <f t="shared" si="3"/>
        <v>0</v>
      </c>
      <c r="K43" s="55" t="s">
        <v>337</v>
      </c>
      <c r="L43" s="59" t="s">
        <v>337</v>
      </c>
      <c r="M43" s="60" t="s">
        <v>337</v>
      </c>
      <c r="N43" s="72"/>
    </row>
    <row r="44" spans="1:14" x14ac:dyDescent="0.3">
      <c r="B44" s="241" t="s">
        <v>385</v>
      </c>
    </row>
    <row r="45" spans="1:14" x14ac:dyDescent="0.3">
      <c r="B45" s="211"/>
    </row>
    <row r="46" spans="1:14" x14ac:dyDescent="0.3">
      <c r="B46" s="211"/>
    </row>
    <row r="47" spans="1:14" x14ac:dyDescent="0.3">
      <c r="B47" s="211"/>
    </row>
    <row r="48" spans="1:14" x14ac:dyDescent="0.3">
      <c r="B48" s="211"/>
    </row>
    <row r="49" spans="2:2" x14ac:dyDescent="0.3">
      <c r="B49" s="211"/>
    </row>
    <row r="50" spans="2:2" x14ac:dyDescent="0.3">
      <c r="B50" s="211"/>
    </row>
    <row r="51" spans="2:2" x14ac:dyDescent="0.3">
      <c r="B51" s="211"/>
    </row>
    <row r="52" spans="2:2" x14ac:dyDescent="0.3">
      <c r="B52" s="211"/>
    </row>
    <row r="53" spans="2:2" x14ac:dyDescent="0.3">
      <c r="B53" s="211"/>
    </row>
    <row r="54" spans="2:2" x14ac:dyDescent="0.3">
      <c r="B54" s="211"/>
    </row>
    <row r="55" spans="2:2" x14ac:dyDescent="0.3">
      <c r="B55" s="211"/>
    </row>
    <row r="56" spans="2:2" x14ac:dyDescent="0.3">
      <c r="B56" s="211"/>
    </row>
    <row r="57" spans="2:2" x14ac:dyDescent="0.3">
      <c r="B57" s="211"/>
    </row>
    <row r="58" spans="2:2" x14ac:dyDescent="0.3">
      <c r="B58" s="211"/>
    </row>
    <row r="59" spans="2:2" x14ac:dyDescent="0.3">
      <c r="B59" s="211"/>
    </row>
    <row r="60" spans="2:2" x14ac:dyDescent="0.3">
      <c r="B60" s="211"/>
    </row>
    <row r="61" spans="2:2" x14ac:dyDescent="0.3">
      <c r="B61" s="211"/>
    </row>
    <row r="62" spans="2:2" x14ac:dyDescent="0.3">
      <c r="B62" s="211"/>
    </row>
    <row r="63" spans="2:2" x14ac:dyDescent="0.3">
      <c r="B63" s="211"/>
    </row>
    <row r="64" spans="2:2" x14ac:dyDescent="0.3">
      <c r="B64" s="211"/>
    </row>
    <row r="65" spans="2:2" x14ac:dyDescent="0.3">
      <c r="B65" s="211"/>
    </row>
    <row r="66" spans="2:2" x14ac:dyDescent="0.3">
      <c r="B66" s="211"/>
    </row>
    <row r="67" spans="2:2" x14ac:dyDescent="0.3">
      <c r="B67" s="211"/>
    </row>
    <row r="68" spans="2:2" x14ac:dyDescent="0.3">
      <c r="B68" s="211"/>
    </row>
    <row r="69" spans="2:2" x14ac:dyDescent="0.3">
      <c r="B69" s="211"/>
    </row>
    <row r="70" spans="2:2" x14ac:dyDescent="0.3">
      <c r="B70" s="211"/>
    </row>
    <row r="71" spans="2:2" x14ac:dyDescent="0.3">
      <c r="B71" s="211"/>
    </row>
    <row r="72" spans="2:2" x14ac:dyDescent="0.3">
      <c r="B72" s="211"/>
    </row>
    <row r="73" spans="2:2" x14ac:dyDescent="0.3">
      <c r="B73" s="211"/>
    </row>
    <row r="74" spans="2:2" x14ac:dyDescent="0.3">
      <c r="B74" s="211"/>
    </row>
    <row r="75" spans="2:2" x14ac:dyDescent="0.3">
      <c r="B75" s="211"/>
    </row>
    <row r="76" spans="2:2" x14ac:dyDescent="0.3">
      <c r="B76" s="211"/>
    </row>
    <row r="77" spans="2:2" x14ac:dyDescent="0.3">
      <c r="B77" s="211"/>
    </row>
    <row r="78" spans="2:2" x14ac:dyDescent="0.3">
      <c r="B78" s="211"/>
    </row>
    <row r="79" spans="2:2" x14ac:dyDescent="0.3">
      <c r="B79" s="211"/>
    </row>
    <row r="80" spans="2:2" x14ac:dyDescent="0.3">
      <c r="B80" s="211"/>
    </row>
    <row r="81" spans="2:2" x14ac:dyDescent="0.3">
      <c r="B81" s="211"/>
    </row>
    <row r="82" spans="2:2" x14ac:dyDescent="0.3">
      <c r="B82" s="211"/>
    </row>
    <row r="83" spans="2:2" x14ac:dyDescent="0.3">
      <c r="B83" s="211"/>
    </row>
    <row r="84" spans="2:2" x14ac:dyDescent="0.3">
      <c r="B84" s="211"/>
    </row>
    <row r="85" spans="2:2" x14ac:dyDescent="0.3">
      <c r="B85" s="211"/>
    </row>
    <row r="86" spans="2:2" x14ac:dyDescent="0.3">
      <c r="B86" s="211"/>
    </row>
    <row r="87" spans="2:2" x14ac:dyDescent="0.3">
      <c r="B87" s="211"/>
    </row>
    <row r="88" spans="2:2" x14ac:dyDescent="0.3">
      <c r="B88" s="211"/>
    </row>
    <row r="89" spans="2:2" x14ac:dyDescent="0.3">
      <c r="B89" s="211"/>
    </row>
    <row r="90" spans="2:2" x14ac:dyDescent="0.3">
      <c r="B90" s="211"/>
    </row>
    <row r="91" spans="2:2" x14ac:dyDescent="0.3">
      <c r="B91" s="211"/>
    </row>
    <row r="92" spans="2:2" x14ac:dyDescent="0.3">
      <c r="B92" s="211"/>
    </row>
    <row r="93" spans="2:2" x14ac:dyDescent="0.3">
      <c r="B93" s="211"/>
    </row>
    <row r="94" spans="2:2" x14ac:dyDescent="0.3">
      <c r="B94" s="211"/>
    </row>
    <row r="95" spans="2:2" x14ac:dyDescent="0.3">
      <c r="B95" s="211"/>
    </row>
    <row r="96" spans="2:2" x14ac:dyDescent="0.3">
      <c r="B96" s="211"/>
    </row>
    <row r="97" spans="2:2" x14ac:dyDescent="0.3">
      <c r="B97" s="211"/>
    </row>
    <row r="98" spans="2:2" x14ac:dyDescent="0.3">
      <c r="B98" s="211"/>
    </row>
    <row r="99" spans="2:2" x14ac:dyDescent="0.3">
      <c r="B99" s="211"/>
    </row>
    <row r="100" spans="2:2" x14ac:dyDescent="0.3">
      <c r="B100" s="211"/>
    </row>
    <row r="101" spans="2:2" x14ac:dyDescent="0.3">
      <c r="B101" s="211"/>
    </row>
    <row r="102" spans="2:2" x14ac:dyDescent="0.3">
      <c r="B102" s="211"/>
    </row>
    <row r="103" spans="2:2" x14ac:dyDescent="0.3">
      <c r="B103" s="211"/>
    </row>
    <row r="104" spans="2:2" x14ac:dyDescent="0.3">
      <c r="B104" s="211"/>
    </row>
    <row r="105" spans="2:2" x14ac:dyDescent="0.3">
      <c r="B105" s="211"/>
    </row>
    <row r="106" spans="2:2" x14ac:dyDescent="0.3">
      <c r="B106" s="211"/>
    </row>
    <row r="107" spans="2:2" x14ac:dyDescent="0.3">
      <c r="B107" s="211"/>
    </row>
    <row r="108" spans="2:2" x14ac:dyDescent="0.3">
      <c r="B108" s="211"/>
    </row>
    <row r="109" spans="2:2" x14ac:dyDescent="0.3">
      <c r="B109" s="211"/>
    </row>
    <row r="110" spans="2:2" x14ac:dyDescent="0.3">
      <c r="B110" s="211"/>
    </row>
    <row r="111" spans="2:2" x14ac:dyDescent="0.3">
      <c r="B111" s="211"/>
    </row>
    <row r="112" spans="2:2" x14ac:dyDescent="0.3">
      <c r="B112" s="211"/>
    </row>
    <row r="113" spans="2:2" x14ac:dyDescent="0.3">
      <c r="B113" s="211"/>
    </row>
    <row r="114" spans="2:2" x14ac:dyDescent="0.3">
      <c r="B114" s="211"/>
    </row>
    <row r="115" spans="2:2" x14ac:dyDescent="0.3">
      <c r="B115" s="211"/>
    </row>
    <row r="116" spans="2:2" x14ac:dyDescent="0.3">
      <c r="B116" s="211"/>
    </row>
    <row r="117" spans="2:2" x14ac:dyDescent="0.3">
      <c r="B117" s="211"/>
    </row>
    <row r="118" spans="2:2" x14ac:dyDescent="0.3">
      <c r="B118" s="211"/>
    </row>
    <row r="119" spans="2:2" x14ac:dyDescent="0.3">
      <c r="B119" s="211"/>
    </row>
    <row r="120" spans="2:2" x14ac:dyDescent="0.3">
      <c r="B120" s="211"/>
    </row>
    <row r="121" spans="2:2" x14ac:dyDescent="0.3">
      <c r="B121" s="211"/>
    </row>
    <row r="122" spans="2:2" x14ac:dyDescent="0.3">
      <c r="B122" s="211"/>
    </row>
    <row r="123" spans="2:2" x14ac:dyDescent="0.3">
      <c r="B123" s="211"/>
    </row>
    <row r="124" spans="2:2" x14ac:dyDescent="0.3">
      <c r="B124" s="211"/>
    </row>
    <row r="125" spans="2:2" x14ac:dyDescent="0.3">
      <c r="B125" s="211"/>
    </row>
    <row r="126" spans="2:2" x14ac:dyDescent="0.3">
      <c r="B126" s="211"/>
    </row>
    <row r="127" spans="2:2" x14ac:dyDescent="0.3">
      <c r="B127" s="211"/>
    </row>
    <row r="128" spans="2:2" x14ac:dyDescent="0.3">
      <c r="B128" s="211"/>
    </row>
    <row r="129" spans="2:2" x14ac:dyDescent="0.3">
      <c r="B129" s="211"/>
    </row>
    <row r="130" spans="2:2" x14ac:dyDescent="0.3">
      <c r="B130" s="211"/>
    </row>
    <row r="131" spans="2:2" x14ac:dyDescent="0.3">
      <c r="B131" s="211"/>
    </row>
    <row r="132" spans="2:2" x14ac:dyDescent="0.3">
      <c r="B132" s="211"/>
    </row>
    <row r="133" spans="2:2" x14ac:dyDescent="0.3">
      <c r="B133" s="211"/>
    </row>
    <row r="134" spans="2:2" x14ac:dyDescent="0.3">
      <c r="B134" s="211"/>
    </row>
    <row r="135" spans="2:2" x14ac:dyDescent="0.3">
      <c r="B135" s="211"/>
    </row>
    <row r="136" spans="2:2" x14ac:dyDescent="0.3">
      <c r="B136" s="211"/>
    </row>
    <row r="137" spans="2:2" x14ac:dyDescent="0.3">
      <c r="B137" s="211"/>
    </row>
    <row r="138" spans="2:2" x14ac:dyDescent="0.3">
      <c r="B138" s="211"/>
    </row>
    <row r="139" spans="2:2" x14ac:dyDescent="0.3">
      <c r="B139" s="211"/>
    </row>
    <row r="140" spans="2:2" x14ac:dyDescent="0.3">
      <c r="B140" s="211"/>
    </row>
    <row r="141" spans="2:2" x14ac:dyDescent="0.3">
      <c r="B141" s="211"/>
    </row>
    <row r="142" spans="2:2" x14ac:dyDescent="0.3">
      <c r="B142" s="211"/>
    </row>
    <row r="143" spans="2:2" x14ac:dyDescent="0.3">
      <c r="B143" s="211"/>
    </row>
  </sheetData>
  <mergeCells count="3">
    <mergeCell ref="C4:F4"/>
    <mergeCell ref="G4:J4"/>
    <mergeCell ref="K4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E9"/>
  <sheetViews>
    <sheetView showGridLines="0" workbookViewId="0"/>
  </sheetViews>
  <sheetFormatPr defaultRowHeight="14.4" x14ac:dyDescent="0.3"/>
  <cols>
    <col min="1" max="1" width="1.77734375" customWidth="1"/>
    <col min="2" max="2" width="20.77734375" customWidth="1"/>
    <col min="3" max="4" width="30.77734375" customWidth="1"/>
    <col min="5" max="5" width="15.77734375" customWidth="1"/>
  </cols>
  <sheetData>
    <row r="2" spans="2:5" x14ac:dyDescent="0.3">
      <c r="B2" s="4" t="s">
        <v>417</v>
      </c>
      <c r="C2" s="1"/>
      <c r="D2" s="1"/>
      <c r="E2" s="1"/>
    </row>
    <row r="3" spans="2:5" x14ac:dyDescent="0.3">
      <c r="B3" s="1"/>
      <c r="C3" s="1"/>
      <c r="D3" s="1"/>
      <c r="E3" s="1"/>
    </row>
    <row r="4" spans="2:5" ht="28.8" x14ac:dyDescent="0.3">
      <c r="B4" s="271" t="s">
        <v>5</v>
      </c>
      <c r="C4" s="286" t="s">
        <v>401</v>
      </c>
      <c r="D4" s="286" t="s">
        <v>402</v>
      </c>
      <c r="E4" s="272" t="s">
        <v>383</v>
      </c>
    </row>
    <row r="5" spans="2:5" x14ac:dyDescent="0.3">
      <c r="B5" s="268">
        <v>2019</v>
      </c>
      <c r="C5" s="147">
        <v>5802.2720119999994</v>
      </c>
      <c r="D5" s="147">
        <v>195202.29256599999</v>
      </c>
      <c r="E5" s="269">
        <f t="shared" ref="E5:E7" si="0">+C5/D5</f>
        <v>2.9724405055530735E-2</v>
      </c>
    </row>
    <row r="6" spans="2:5" x14ac:dyDescent="0.3">
      <c r="B6" s="151">
        <v>2018</v>
      </c>
      <c r="C6" s="147">
        <v>7064.695393</v>
      </c>
      <c r="D6" s="147">
        <v>183697.94882200001</v>
      </c>
      <c r="E6" s="269">
        <f t="shared" si="0"/>
        <v>3.8458215991543608E-2</v>
      </c>
    </row>
    <row r="7" spans="2:5" x14ac:dyDescent="0.3">
      <c r="B7" s="151">
        <v>2017</v>
      </c>
      <c r="C7" s="147">
        <v>4893.6925720000008</v>
      </c>
      <c r="D7" s="147">
        <v>173097.40173000001</v>
      </c>
      <c r="E7" s="269">
        <f t="shared" si="0"/>
        <v>2.8271323099541713E-2</v>
      </c>
    </row>
    <row r="8" spans="2:5" x14ac:dyDescent="0.3">
      <c r="B8" s="151">
        <v>2016</v>
      </c>
      <c r="C8" s="147">
        <v>6243.1142309999996</v>
      </c>
      <c r="D8" s="147">
        <v>165782.17634800001</v>
      </c>
      <c r="E8" s="269">
        <f>+C8/D8</f>
        <v>3.7658537054639868E-2</v>
      </c>
    </row>
    <row r="9" spans="2:5" x14ac:dyDescent="0.3">
      <c r="B9" s="241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workbookViewId="0">
      <selection activeCell="B9" sqref="B9"/>
    </sheetView>
  </sheetViews>
  <sheetFormatPr defaultRowHeight="14.4" x14ac:dyDescent="0.3"/>
  <cols>
    <col min="1" max="1" width="1.77734375" customWidth="1"/>
    <col min="2" max="3" width="25.77734375" customWidth="1"/>
  </cols>
  <sheetData>
    <row r="2" spans="2:9" x14ac:dyDescent="0.3">
      <c r="B2" s="4" t="s">
        <v>382</v>
      </c>
      <c r="C2" s="1"/>
    </row>
    <row r="3" spans="2:9" x14ac:dyDescent="0.3">
      <c r="B3" s="1"/>
      <c r="C3" s="1"/>
    </row>
    <row r="4" spans="2:9" x14ac:dyDescent="0.3">
      <c r="B4" s="11" t="s">
        <v>5</v>
      </c>
      <c r="C4" s="12" t="s">
        <v>377</v>
      </c>
    </row>
    <row r="5" spans="2:9" x14ac:dyDescent="0.3">
      <c r="B5" s="8">
        <v>2019</v>
      </c>
      <c r="C5" s="9">
        <v>49269</v>
      </c>
    </row>
    <row r="6" spans="2:9" x14ac:dyDescent="0.3">
      <c r="B6" s="8">
        <v>2018</v>
      </c>
      <c r="C6" s="9">
        <v>48125</v>
      </c>
    </row>
    <row r="7" spans="2:9" x14ac:dyDescent="0.3">
      <c r="B7" s="8">
        <v>2017</v>
      </c>
      <c r="C7" s="9">
        <v>38002</v>
      </c>
    </row>
    <row r="8" spans="2:9" x14ac:dyDescent="0.3">
      <c r="B8" s="8">
        <v>2016</v>
      </c>
      <c r="C8" s="9">
        <v>41770</v>
      </c>
    </row>
    <row r="9" spans="2:9" x14ac:dyDescent="0.3">
      <c r="B9" s="241" t="s">
        <v>384</v>
      </c>
      <c r="I9" s="249"/>
    </row>
    <row r="13" spans="2:9" x14ac:dyDescent="0.3">
      <c r="I13" s="24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workbookViewId="0">
      <selection activeCell="B9" sqref="B9"/>
    </sheetView>
  </sheetViews>
  <sheetFormatPr defaultRowHeight="14.4" x14ac:dyDescent="0.3"/>
  <cols>
    <col min="1" max="1" width="1.77734375" customWidth="1"/>
    <col min="2" max="2" width="20.77734375" customWidth="1"/>
    <col min="3" max="4" width="30.77734375" customWidth="1"/>
    <col min="5" max="5" width="20.77734375" customWidth="1"/>
  </cols>
  <sheetData>
    <row r="2" spans="2:5" x14ac:dyDescent="0.3">
      <c r="B2" s="4" t="s">
        <v>416</v>
      </c>
      <c r="C2" s="1"/>
      <c r="D2" s="1"/>
      <c r="E2" s="1"/>
    </row>
    <row r="3" spans="2:5" x14ac:dyDescent="0.3">
      <c r="B3" s="1"/>
      <c r="C3" s="1"/>
      <c r="D3" s="1"/>
      <c r="E3" s="1"/>
    </row>
    <row r="4" spans="2:5" ht="28.8" x14ac:dyDescent="0.3">
      <c r="B4" s="271" t="s">
        <v>5</v>
      </c>
      <c r="C4" s="286" t="s">
        <v>403</v>
      </c>
      <c r="D4" s="286" t="s">
        <v>404</v>
      </c>
      <c r="E4" s="272" t="s">
        <v>390</v>
      </c>
    </row>
    <row r="5" spans="2:5" x14ac:dyDescent="0.3">
      <c r="B5" s="236">
        <v>2019</v>
      </c>
      <c r="C5" s="147">
        <v>5802.2720119999994</v>
      </c>
      <c r="D5" s="147">
        <v>78776.599341000008</v>
      </c>
      <c r="E5" s="239">
        <f>+C5/D5</f>
        <v>7.3654766269913782E-2</v>
      </c>
    </row>
    <row r="6" spans="2:5" x14ac:dyDescent="0.3">
      <c r="B6" s="237">
        <v>2018</v>
      </c>
      <c r="C6" s="147">
        <v>7064.695393</v>
      </c>
      <c r="D6" s="147">
        <v>76185.865845999986</v>
      </c>
      <c r="E6" s="239">
        <f>+C6/D6</f>
        <v>9.2729738181100169E-2</v>
      </c>
    </row>
    <row r="7" spans="2:5" x14ac:dyDescent="0.3">
      <c r="B7" s="237">
        <v>2017</v>
      </c>
      <c r="C7" s="147">
        <v>4893.6925720000008</v>
      </c>
      <c r="D7" s="147">
        <v>77167.688444999992</v>
      </c>
      <c r="E7" s="239">
        <f>+C7/D7</f>
        <v>6.341634265082205E-2</v>
      </c>
    </row>
    <row r="8" spans="2:5" x14ac:dyDescent="0.3">
      <c r="B8" s="237">
        <v>2016</v>
      </c>
      <c r="C8" s="248">
        <v>6243.1142309999996</v>
      </c>
      <c r="D8" s="248">
        <v>66350.514772999988</v>
      </c>
      <c r="E8" s="239">
        <f>+C8/D8</f>
        <v>9.4092928327068684E-2</v>
      </c>
    </row>
    <row r="9" spans="2:5" x14ac:dyDescent="0.3">
      <c r="B9" s="241" t="s">
        <v>385</v>
      </c>
    </row>
    <row r="19" spans="3:3" x14ac:dyDescent="0.3">
      <c r="C19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showGridLines="0" workbookViewId="0"/>
  </sheetViews>
  <sheetFormatPr defaultRowHeight="14.4" x14ac:dyDescent="0.3"/>
  <cols>
    <col min="1" max="1" width="1.77734375" style="213" customWidth="1"/>
    <col min="2" max="2" width="20.77734375" customWidth="1"/>
    <col min="3" max="5" width="30.77734375" customWidth="1"/>
    <col min="6" max="6" width="8.88671875" style="213"/>
  </cols>
  <sheetData>
    <row r="2" spans="2:5" x14ac:dyDescent="0.3">
      <c r="B2" s="4" t="s">
        <v>415</v>
      </c>
    </row>
    <row r="4" spans="2:5" ht="28.8" x14ac:dyDescent="0.3">
      <c r="B4" s="68" t="s">
        <v>405</v>
      </c>
      <c r="C4" s="286" t="s">
        <v>401</v>
      </c>
      <c r="D4" s="286" t="s">
        <v>404</v>
      </c>
      <c r="E4" s="287" t="s">
        <v>406</v>
      </c>
    </row>
    <row r="5" spans="2:5" x14ac:dyDescent="0.3">
      <c r="B5" s="151">
        <v>2019</v>
      </c>
      <c r="C5" s="147">
        <v>5802.2720119999994</v>
      </c>
      <c r="D5" s="147">
        <v>78776.599341000008</v>
      </c>
      <c r="E5" s="285">
        <f>+C5-D5</f>
        <v>-72974.327329000007</v>
      </c>
    </row>
    <row r="6" spans="2:5" x14ac:dyDescent="0.3">
      <c r="B6" s="151">
        <v>2018</v>
      </c>
      <c r="C6" s="147">
        <v>7064.695393</v>
      </c>
      <c r="D6" s="147">
        <v>76185.865845999986</v>
      </c>
      <c r="E6" s="285">
        <f>+C6-D6</f>
        <v>-69121.170452999984</v>
      </c>
    </row>
    <row r="7" spans="2:5" x14ac:dyDescent="0.3">
      <c r="B7" s="151">
        <v>2017</v>
      </c>
      <c r="C7" s="147">
        <v>4893.6925720000008</v>
      </c>
      <c r="D7" s="147">
        <v>77167.688444999992</v>
      </c>
      <c r="E7" s="285">
        <f>+C7-D7</f>
        <v>-72273.995872999993</v>
      </c>
    </row>
    <row r="8" spans="2:5" x14ac:dyDescent="0.3">
      <c r="B8" s="151">
        <v>2016</v>
      </c>
      <c r="C8" s="147">
        <v>6243.1142309999996</v>
      </c>
      <c r="D8" s="147">
        <v>66350.514772999988</v>
      </c>
      <c r="E8" s="285">
        <f>+C8-D8</f>
        <v>-60107.400541999988</v>
      </c>
    </row>
    <row r="9" spans="2:5" x14ac:dyDescent="0.3">
      <c r="B9" s="241" t="s">
        <v>385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workbookViewId="0"/>
  </sheetViews>
  <sheetFormatPr defaultRowHeight="14.4" x14ac:dyDescent="0.3"/>
  <cols>
    <col min="1" max="1" width="1.77734375" customWidth="1"/>
    <col min="2" max="2" width="20.77734375" customWidth="1"/>
    <col min="3" max="4" width="30.77734375" customWidth="1"/>
    <col min="5" max="5" width="20.77734375" customWidth="1"/>
  </cols>
  <sheetData>
    <row r="2" spans="2:5" x14ac:dyDescent="0.3">
      <c r="B2" s="4" t="s">
        <v>414</v>
      </c>
      <c r="C2" s="1"/>
      <c r="D2" s="1"/>
      <c r="E2" s="1"/>
    </row>
    <row r="3" spans="2:5" x14ac:dyDescent="0.3">
      <c r="B3" s="1"/>
      <c r="C3" s="1"/>
      <c r="D3" s="1"/>
      <c r="E3" s="1"/>
    </row>
    <row r="4" spans="2:5" ht="28.8" x14ac:dyDescent="0.3">
      <c r="B4" s="271" t="s">
        <v>5</v>
      </c>
      <c r="C4" s="286" t="s">
        <v>408</v>
      </c>
      <c r="D4" s="286" t="s">
        <v>409</v>
      </c>
      <c r="E4" s="272" t="s">
        <v>383</v>
      </c>
    </row>
    <row r="5" spans="2:5" x14ac:dyDescent="0.3">
      <c r="B5" s="236">
        <v>2019</v>
      </c>
      <c r="C5" s="238">
        <v>22772.122556999999</v>
      </c>
      <c r="D5" s="238">
        <v>78776.599341000008</v>
      </c>
      <c r="E5" s="239">
        <f>+C5/D5</f>
        <v>0.28907217051127565</v>
      </c>
    </row>
    <row r="6" spans="2:5" x14ac:dyDescent="0.3">
      <c r="B6" s="237">
        <v>2018</v>
      </c>
      <c r="C6" s="147">
        <v>22265.764456000001</v>
      </c>
      <c r="D6" s="147">
        <v>76185.865845999986</v>
      </c>
      <c r="E6" s="240">
        <f>+C6/D6</f>
        <v>0.29225584311146907</v>
      </c>
    </row>
    <row r="7" spans="2:5" x14ac:dyDescent="0.3">
      <c r="B7" s="237">
        <v>2017</v>
      </c>
      <c r="C7" s="147">
        <v>18696.949903999997</v>
      </c>
      <c r="D7" s="147">
        <v>77167.688444999992</v>
      </c>
      <c r="E7" s="240">
        <f>+C7/D7</f>
        <v>0.24228987910303862</v>
      </c>
    </row>
    <row r="8" spans="2:5" x14ac:dyDescent="0.3">
      <c r="B8" s="237">
        <v>2016</v>
      </c>
      <c r="C8" s="147">
        <v>16616.645360999999</v>
      </c>
      <c r="D8" s="147">
        <v>66350.514772999988</v>
      </c>
      <c r="E8" s="240">
        <f>+C8/D8</f>
        <v>0.25043732392807011</v>
      </c>
    </row>
    <row r="9" spans="2:5" x14ac:dyDescent="0.3">
      <c r="B9" s="241" t="s">
        <v>386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workbookViewId="0"/>
  </sheetViews>
  <sheetFormatPr defaultRowHeight="14.4" x14ac:dyDescent="0.3"/>
  <cols>
    <col min="1" max="1" width="1.77734375" customWidth="1"/>
    <col min="2" max="2" width="20.77734375" customWidth="1"/>
    <col min="3" max="4" width="30.77734375" customWidth="1"/>
    <col min="5" max="5" width="20.77734375" customWidth="1"/>
  </cols>
  <sheetData>
    <row r="2" spans="2:5" x14ac:dyDescent="0.3">
      <c r="B2" s="4" t="s">
        <v>413</v>
      </c>
      <c r="C2" s="1"/>
      <c r="D2" s="1"/>
      <c r="E2" s="1"/>
    </row>
    <row r="3" spans="2:5" x14ac:dyDescent="0.3">
      <c r="B3" s="1"/>
      <c r="C3" s="1"/>
      <c r="D3" s="1"/>
      <c r="E3" s="1"/>
    </row>
    <row r="4" spans="2:5" ht="28.8" x14ac:dyDescent="0.3">
      <c r="B4" s="271" t="s">
        <v>5</v>
      </c>
      <c r="C4" s="286" t="s">
        <v>407</v>
      </c>
      <c r="D4" s="286" t="s">
        <v>409</v>
      </c>
      <c r="E4" s="272" t="s">
        <v>383</v>
      </c>
    </row>
    <row r="5" spans="2:5" x14ac:dyDescent="0.3">
      <c r="B5" s="268">
        <v>2019</v>
      </c>
      <c r="C5" s="238">
        <v>7671.723062</v>
      </c>
      <c r="D5" s="238">
        <v>78776.599341000008</v>
      </c>
      <c r="E5" s="270">
        <f>+C5/D5</f>
        <v>9.7385811601125832E-2</v>
      </c>
    </row>
    <row r="6" spans="2:5" x14ac:dyDescent="0.3">
      <c r="B6" s="151">
        <v>2018</v>
      </c>
      <c r="C6" s="147">
        <v>7409.4580130000004</v>
      </c>
      <c r="D6" s="147">
        <v>76185.865845999986</v>
      </c>
      <c r="E6" s="269">
        <f>+C6/D6</f>
        <v>9.7255021396977684E-2</v>
      </c>
    </row>
    <row r="7" spans="2:5" x14ac:dyDescent="0.3">
      <c r="B7" s="151">
        <v>2017</v>
      </c>
      <c r="C7" s="147">
        <v>6906.4592130000001</v>
      </c>
      <c r="D7" s="147">
        <v>77167.688444999992</v>
      </c>
      <c r="E7" s="269">
        <f>+C7/D7</f>
        <v>8.9499366278445236E-2</v>
      </c>
    </row>
    <row r="8" spans="2:5" x14ac:dyDescent="0.3">
      <c r="B8" s="151">
        <v>2016</v>
      </c>
      <c r="C8" s="147">
        <v>6522.960341</v>
      </c>
      <c r="D8" s="147">
        <v>66350.514772999988</v>
      </c>
      <c r="E8" s="269">
        <f>+C8/D8</f>
        <v>9.8310621452094418E-2</v>
      </c>
    </row>
    <row r="9" spans="2:5" x14ac:dyDescent="0.3">
      <c r="B9" s="241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workbookViewId="0">
      <selection activeCell="B15" sqref="B15"/>
    </sheetView>
  </sheetViews>
  <sheetFormatPr defaultRowHeight="14.4" x14ac:dyDescent="0.3"/>
  <cols>
    <col min="1" max="1" width="1.77734375" customWidth="1"/>
    <col min="2" max="6" width="15.77734375" style="2" customWidth="1"/>
    <col min="7" max="7" width="8.88671875" style="213"/>
  </cols>
  <sheetData>
    <row r="2" spans="2:8" x14ac:dyDescent="0.3">
      <c r="B2" s="4" t="s">
        <v>203</v>
      </c>
      <c r="C2" s="10"/>
      <c r="D2" s="10"/>
      <c r="E2" s="10"/>
      <c r="F2" s="10"/>
    </row>
    <row r="3" spans="2:8" x14ac:dyDescent="0.3">
      <c r="F3" s="4"/>
    </row>
    <row r="4" spans="2:8" x14ac:dyDescent="0.3">
      <c r="B4" s="13" t="s">
        <v>16</v>
      </c>
      <c r="C4" s="24">
        <v>2019</v>
      </c>
      <c r="D4" s="25">
        <v>2018</v>
      </c>
      <c r="E4" s="24">
        <v>2017</v>
      </c>
      <c r="F4" s="26">
        <v>2016</v>
      </c>
      <c r="H4" s="48"/>
    </row>
    <row r="5" spans="2:8" x14ac:dyDescent="0.3">
      <c r="B5" s="69" t="s">
        <v>7</v>
      </c>
      <c r="C5" s="39">
        <v>100</v>
      </c>
      <c r="D5" s="14">
        <v>51</v>
      </c>
      <c r="E5" s="14">
        <v>39</v>
      </c>
      <c r="F5" s="17">
        <v>38</v>
      </c>
      <c r="H5" s="48"/>
    </row>
    <row r="6" spans="2:8" x14ac:dyDescent="0.3">
      <c r="B6" s="69" t="s">
        <v>8</v>
      </c>
      <c r="C6" s="39">
        <v>14505</v>
      </c>
      <c r="D6" s="14">
        <v>12995</v>
      </c>
      <c r="E6" s="14">
        <v>6757</v>
      </c>
      <c r="F6" s="17">
        <v>10505</v>
      </c>
      <c r="H6" s="48"/>
    </row>
    <row r="7" spans="2:8" x14ac:dyDescent="0.3">
      <c r="B7" s="69" t="s">
        <v>9</v>
      </c>
      <c r="C7" s="39">
        <v>1374</v>
      </c>
      <c r="D7" s="14">
        <v>1389</v>
      </c>
      <c r="E7" s="14">
        <v>1254</v>
      </c>
      <c r="F7" s="17">
        <v>1269</v>
      </c>
      <c r="H7" s="48"/>
    </row>
    <row r="8" spans="2:8" x14ac:dyDescent="0.3">
      <c r="B8" s="69" t="s">
        <v>10</v>
      </c>
      <c r="C8" s="39">
        <v>1455</v>
      </c>
      <c r="D8" s="14">
        <v>1396</v>
      </c>
      <c r="E8" s="14">
        <v>1284</v>
      </c>
      <c r="F8" s="17">
        <v>1155</v>
      </c>
      <c r="H8" s="48"/>
    </row>
    <row r="9" spans="2:8" x14ac:dyDescent="0.3">
      <c r="B9" s="69" t="s">
        <v>11</v>
      </c>
      <c r="C9" s="39">
        <v>525</v>
      </c>
      <c r="D9" s="14">
        <v>507</v>
      </c>
      <c r="E9" s="14">
        <v>475</v>
      </c>
      <c r="F9" s="17">
        <v>472</v>
      </c>
      <c r="H9" s="48"/>
    </row>
    <row r="10" spans="2:8" x14ac:dyDescent="0.3">
      <c r="B10" s="69" t="s">
        <v>12</v>
      </c>
      <c r="C10" s="39">
        <v>66</v>
      </c>
      <c r="D10" s="14">
        <v>43</v>
      </c>
      <c r="E10" s="14">
        <v>30</v>
      </c>
      <c r="F10" s="17">
        <v>35</v>
      </c>
      <c r="H10" s="48"/>
    </row>
    <row r="11" spans="2:8" x14ac:dyDescent="0.3">
      <c r="B11" s="69" t="s">
        <v>13</v>
      </c>
      <c r="C11" s="39">
        <v>25208</v>
      </c>
      <c r="D11" s="14">
        <v>25064</v>
      </c>
      <c r="E11" s="14">
        <v>22640</v>
      </c>
      <c r="F11" s="17">
        <v>22009</v>
      </c>
      <c r="H11" s="48"/>
    </row>
    <row r="12" spans="2:8" x14ac:dyDescent="0.3">
      <c r="B12" s="69" t="s">
        <v>14</v>
      </c>
      <c r="C12" s="39">
        <v>4905</v>
      </c>
      <c r="D12" s="14">
        <v>5392</v>
      </c>
      <c r="E12" s="14">
        <v>4445</v>
      </c>
      <c r="F12" s="17">
        <v>4962</v>
      </c>
      <c r="H12" s="48"/>
    </row>
    <row r="13" spans="2:8" x14ac:dyDescent="0.3">
      <c r="B13" s="69" t="s">
        <v>15</v>
      </c>
      <c r="C13" s="39">
        <v>1131</v>
      </c>
      <c r="D13" s="14">
        <v>1288</v>
      </c>
      <c r="E13" s="14">
        <v>1078</v>
      </c>
      <c r="F13" s="17">
        <v>1325</v>
      </c>
    </row>
    <row r="14" spans="2:8" x14ac:dyDescent="0.3">
      <c r="B14" s="24" t="s">
        <v>35</v>
      </c>
      <c r="C14" s="70">
        <f>SUM(C5:C13)</f>
        <v>49269</v>
      </c>
      <c r="D14" s="70">
        <f>SUM(D5:D13)</f>
        <v>48125</v>
      </c>
      <c r="E14" s="70">
        <f>SUM(E5:E13)</f>
        <v>38002</v>
      </c>
      <c r="F14" s="212">
        <f>SUM(F5:F13)</f>
        <v>41770</v>
      </c>
    </row>
    <row r="15" spans="2:8" x14ac:dyDescent="0.3">
      <c r="B15" s="241" t="s">
        <v>384</v>
      </c>
    </row>
    <row r="16" spans="2:8" x14ac:dyDescent="0.3">
      <c r="C16" s="71"/>
      <c r="D16" s="71"/>
      <c r="E16" s="71"/>
      <c r="F16" s="71"/>
    </row>
  </sheetData>
  <pageMargins left="0.7" right="0.7" top="0.75" bottom="0.75" header="0.3" footer="0.3"/>
  <ignoredErrors>
    <ignoredError sqref="C14: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zoomScaleNormal="100" workbookViewId="0">
      <selection activeCell="B20" sqref="B20"/>
    </sheetView>
  </sheetViews>
  <sheetFormatPr defaultRowHeight="14.4" x14ac:dyDescent="0.3"/>
  <cols>
    <col min="1" max="1" width="1.77734375" customWidth="1"/>
    <col min="2" max="2" width="25.77734375" style="2" customWidth="1"/>
    <col min="3" max="6" width="15.77734375" style="2" customWidth="1"/>
    <col min="7" max="7" width="8.88671875" style="72"/>
  </cols>
  <sheetData>
    <row r="2" spans="2:8" x14ac:dyDescent="0.3">
      <c r="B2" s="4" t="s">
        <v>204</v>
      </c>
      <c r="C2" s="10"/>
      <c r="D2" s="10"/>
      <c r="E2" s="10"/>
      <c r="F2" s="10"/>
    </row>
    <row r="3" spans="2:8" x14ac:dyDescent="0.3">
      <c r="F3" s="4"/>
    </row>
    <row r="4" spans="2:8" x14ac:dyDescent="0.3">
      <c r="B4" s="13" t="s">
        <v>6</v>
      </c>
      <c r="C4" s="24">
        <v>2019</v>
      </c>
      <c r="D4" s="25">
        <v>2018</v>
      </c>
      <c r="E4" s="24">
        <v>2017</v>
      </c>
      <c r="F4" s="26">
        <v>2016</v>
      </c>
    </row>
    <row r="5" spans="2:8" x14ac:dyDescent="0.3">
      <c r="B5" s="69" t="s">
        <v>52</v>
      </c>
      <c r="C5" s="39">
        <v>525</v>
      </c>
      <c r="D5" s="14">
        <v>507</v>
      </c>
      <c r="E5" s="14">
        <v>475</v>
      </c>
      <c r="F5" s="17">
        <v>472</v>
      </c>
      <c r="H5" s="48"/>
    </row>
    <row r="6" spans="2:8" x14ac:dyDescent="0.3">
      <c r="B6" s="69" t="s">
        <v>39</v>
      </c>
      <c r="C6" s="39">
        <v>24127</v>
      </c>
      <c r="D6" s="14">
        <v>24151</v>
      </c>
      <c r="E6" s="14">
        <v>21659</v>
      </c>
      <c r="F6" s="17">
        <v>20874</v>
      </c>
      <c r="H6" s="48"/>
    </row>
    <row r="7" spans="2:8" x14ac:dyDescent="0.3">
      <c r="B7" s="69" t="s">
        <v>51</v>
      </c>
      <c r="C7" s="39">
        <v>14301</v>
      </c>
      <c r="D7" s="14">
        <v>12788</v>
      </c>
      <c r="E7" s="14">
        <v>6324</v>
      </c>
      <c r="F7" s="17">
        <v>10066</v>
      </c>
      <c r="H7" s="48"/>
    </row>
    <row r="8" spans="2:8" x14ac:dyDescent="0.3">
      <c r="B8" s="69" t="s">
        <v>41</v>
      </c>
      <c r="C8" s="39">
        <v>1455</v>
      </c>
      <c r="D8" s="14">
        <v>1396</v>
      </c>
      <c r="E8" s="14">
        <v>1284</v>
      </c>
      <c r="F8" s="17">
        <v>401</v>
      </c>
      <c r="H8" s="48"/>
    </row>
    <row r="9" spans="2:8" x14ac:dyDescent="0.3">
      <c r="B9" s="69" t="s">
        <v>53</v>
      </c>
      <c r="C9" s="39">
        <v>1037</v>
      </c>
      <c r="D9" s="14">
        <v>913</v>
      </c>
      <c r="E9" s="14">
        <v>981</v>
      </c>
      <c r="F9" s="17">
        <v>1135</v>
      </c>
      <c r="H9" s="48"/>
    </row>
    <row r="10" spans="2:8" x14ac:dyDescent="0.3">
      <c r="B10" s="69" t="s">
        <v>58</v>
      </c>
      <c r="C10" s="39">
        <v>44</v>
      </c>
      <c r="D10" s="224" t="s">
        <v>337</v>
      </c>
      <c r="E10" s="224" t="s">
        <v>337</v>
      </c>
      <c r="F10" s="225" t="s">
        <v>337</v>
      </c>
      <c r="H10" s="48"/>
    </row>
    <row r="11" spans="2:8" x14ac:dyDescent="0.3">
      <c r="B11" s="69" t="s">
        <v>370</v>
      </c>
      <c r="C11" s="224" t="s">
        <v>337</v>
      </c>
      <c r="D11" s="224" t="s">
        <v>337</v>
      </c>
      <c r="E11" s="224" t="s">
        <v>337</v>
      </c>
      <c r="F11" s="17">
        <v>754</v>
      </c>
      <c r="H11" s="48"/>
    </row>
    <row r="12" spans="2:8" x14ac:dyDescent="0.3">
      <c r="B12" s="69" t="s">
        <v>57</v>
      </c>
      <c r="C12" s="39">
        <v>66</v>
      </c>
      <c r="D12" s="66">
        <v>43</v>
      </c>
      <c r="E12" s="66">
        <v>30</v>
      </c>
      <c r="F12" s="214">
        <v>35</v>
      </c>
      <c r="H12" s="48"/>
    </row>
    <row r="13" spans="2:8" x14ac:dyDescent="0.3">
      <c r="B13" s="69" t="s">
        <v>54</v>
      </c>
      <c r="C13" s="39">
        <v>3674</v>
      </c>
      <c r="D13" s="14">
        <v>4173</v>
      </c>
      <c r="E13" s="14">
        <v>3391</v>
      </c>
      <c r="F13" s="17">
        <v>4036</v>
      </c>
      <c r="H13" s="48"/>
    </row>
    <row r="14" spans="2:8" x14ac:dyDescent="0.3">
      <c r="B14" s="69" t="s">
        <v>56</v>
      </c>
      <c r="C14" s="39">
        <v>204</v>
      </c>
      <c r="D14" s="14">
        <v>207</v>
      </c>
      <c r="E14" s="14">
        <v>433</v>
      </c>
      <c r="F14" s="17">
        <v>439</v>
      </c>
      <c r="H14" s="48"/>
    </row>
    <row r="15" spans="2:8" x14ac:dyDescent="0.3">
      <c r="B15" s="69" t="s">
        <v>49</v>
      </c>
      <c r="C15" s="39">
        <v>1131</v>
      </c>
      <c r="D15" s="22">
        <v>1288</v>
      </c>
      <c r="E15" s="22">
        <v>1078</v>
      </c>
      <c r="F15" s="73">
        <v>1325</v>
      </c>
      <c r="H15" s="48"/>
    </row>
    <row r="16" spans="2:8" x14ac:dyDescent="0.3">
      <c r="B16" s="69" t="s">
        <v>47</v>
      </c>
      <c r="C16" s="39">
        <v>1231</v>
      </c>
      <c r="D16" s="14">
        <v>1219</v>
      </c>
      <c r="E16" s="14">
        <v>1054</v>
      </c>
      <c r="F16" s="17">
        <v>926</v>
      </c>
      <c r="H16" s="48"/>
    </row>
    <row r="17" spans="2:8" x14ac:dyDescent="0.3">
      <c r="B17" s="69" t="s">
        <v>48</v>
      </c>
      <c r="C17" s="39">
        <v>100</v>
      </c>
      <c r="D17" s="14">
        <v>51</v>
      </c>
      <c r="E17" s="14">
        <v>39</v>
      </c>
      <c r="F17" s="17">
        <v>38</v>
      </c>
      <c r="H17" s="48"/>
    </row>
    <row r="18" spans="2:8" x14ac:dyDescent="0.3">
      <c r="B18" s="74" t="s">
        <v>55</v>
      </c>
      <c r="C18" s="75">
        <v>1374</v>
      </c>
      <c r="D18" s="67">
        <v>1389</v>
      </c>
      <c r="E18" s="67">
        <v>1254</v>
      </c>
      <c r="F18" s="215">
        <v>1269</v>
      </c>
      <c r="H18" s="48"/>
    </row>
    <row r="19" spans="2:8" x14ac:dyDescent="0.3">
      <c r="B19" s="76" t="s">
        <v>35</v>
      </c>
      <c r="C19" s="77">
        <f>SUM(C5:C18)</f>
        <v>49269</v>
      </c>
      <c r="D19" s="78">
        <f>SUM(D5:D18)</f>
        <v>48125</v>
      </c>
      <c r="E19" s="77">
        <f>SUM(E5:E18)</f>
        <v>38002</v>
      </c>
      <c r="F19" s="79">
        <f>SUM(F5:F18)</f>
        <v>41770</v>
      </c>
    </row>
    <row r="20" spans="2:8" x14ac:dyDescent="0.3">
      <c r="B20" s="241" t="s">
        <v>384</v>
      </c>
      <c r="C20" s="72"/>
      <c r="D20" s="72"/>
      <c r="E20" s="72"/>
      <c r="F20" s="72"/>
    </row>
    <row r="21" spans="2:8" x14ac:dyDescent="0.3">
      <c r="C21" s="71"/>
      <c r="D21" s="71"/>
      <c r="E21" s="71"/>
      <c r="F21" s="71"/>
    </row>
  </sheetData>
  <pageMargins left="0.7" right="0.7" top="0.75" bottom="0.75" header="0.3" footer="0.3"/>
  <ignoredErrors>
    <ignoredError sqref="E19:F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showGridLines="0" workbookViewId="0">
      <selection activeCell="B13" sqref="B13"/>
    </sheetView>
  </sheetViews>
  <sheetFormatPr defaultRowHeight="14.4" x14ac:dyDescent="0.3"/>
  <cols>
    <col min="1" max="1" width="1.77734375" customWidth="1"/>
    <col min="2" max="2" width="33.44140625" style="2" customWidth="1"/>
    <col min="3" max="6" width="15.77734375" style="2" customWidth="1"/>
    <col min="7" max="7" width="8.88671875" style="213"/>
  </cols>
  <sheetData>
    <row r="2" spans="2:6" x14ac:dyDescent="0.3">
      <c r="B2" s="4" t="s">
        <v>205</v>
      </c>
    </row>
    <row r="4" spans="2:6" ht="30" customHeight="1" x14ac:dyDescent="0.3">
      <c r="B4" s="245" t="s">
        <v>400</v>
      </c>
      <c r="C4" s="68">
        <v>2019</v>
      </c>
      <c r="D4" s="68">
        <v>2018</v>
      </c>
      <c r="E4" s="68">
        <v>2017</v>
      </c>
      <c r="F4" s="51">
        <v>2016</v>
      </c>
    </row>
    <row r="5" spans="2:6" x14ac:dyDescent="0.3">
      <c r="B5" s="244" t="s">
        <v>2</v>
      </c>
      <c r="C5" s="22">
        <v>75</v>
      </c>
      <c r="D5" s="14">
        <v>81</v>
      </c>
      <c r="E5" s="14">
        <v>78</v>
      </c>
      <c r="F5" s="17">
        <v>74</v>
      </c>
    </row>
    <row r="6" spans="2:6" x14ac:dyDescent="0.3">
      <c r="B6" s="244" t="s">
        <v>371</v>
      </c>
      <c r="C6" s="22">
        <v>43</v>
      </c>
      <c r="D6" s="14">
        <v>48</v>
      </c>
      <c r="E6" s="14">
        <v>43</v>
      </c>
      <c r="F6" s="17">
        <v>54</v>
      </c>
    </row>
    <row r="7" spans="2:6" x14ac:dyDescent="0.3">
      <c r="B7" s="246" t="s">
        <v>372</v>
      </c>
      <c r="C7" s="69">
        <v>67</v>
      </c>
      <c r="D7" s="14">
        <v>73</v>
      </c>
      <c r="E7" s="14">
        <v>73</v>
      </c>
      <c r="F7" s="17">
        <v>73</v>
      </c>
    </row>
    <row r="8" spans="2:6" x14ac:dyDescent="0.3">
      <c r="B8" s="246" t="s">
        <v>373</v>
      </c>
      <c r="C8" s="247">
        <v>110</v>
      </c>
      <c r="D8" s="14">
        <v>103</v>
      </c>
      <c r="E8" s="14">
        <v>104</v>
      </c>
      <c r="F8" s="17">
        <v>95</v>
      </c>
    </row>
    <row r="9" spans="2:6" x14ac:dyDescent="0.3">
      <c r="B9" s="244" t="s">
        <v>374</v>
      </c>
      <c r="C9" s="22">
        <v>203</v>
      </c>
      <c r="D9" s="14">
        <v>187</v>
      </c>
      <c r="E9" s="14">
        <v>191</v>
      </c>
      <c r="F9" s="17">
        <v>181</v>
      </c>
    </row>
    <row r="10" spans="2:6" x14ac:dyDescent="0.3">
      <c r="B10" s="244" t="s">
        <v>1</v>
      </c>
      <c r="C10" s="22">
        <v>245</v>
      </c>
      <c r="D10" s="14">
        <v>225</v>
      </c>
      <c r="E10" s="14">
        <v>187</v>
      </c>
      <c r="F10" s="17">
        <v>207</v>
      </c>
    </row>
    <row r="11" spans="2:6" x14ac:dyDescent="0.3">
      <c r="B11" s="244" t="s">
        <v>0</v>
      </c>
      <c r="C11" s="22">
        <v>48526</v>
      </c>
      <c r="D11" s="14">
        <v>47408</v>
      </c>
      <c r="E11" s="14">
        <v>37326</v>
      </c>
      <c r="F11" s="17">
        <v>41086</v>
      </c>
    </row>
    <row r="12" spans="2:6" x14ac:dyDescent="0.3">
      <c r="B12" s="24" t="s">
        <v>35</v>
      </c>
      <c r="C12" s="70">
        <f>SUM(C5:C11)</f>
        <v>49269</v>
      </c>
      <c r="D12" s="70">
        <f>SUM(D5:D11)</f>
        <v>48125</v>
      </c>
      <c r="E12" s="70">
        <f>SUM(E5:E11)</f>
        <v>38002</v>
      </c>
      <c r="F12" s="212">
        <f>SUM(F5:F11)</f>
        <v>41770</v>
      </c>
    </row>
    <row r="13" spans="2:6" x14ac:dyDescent="0.3">
      <c r="B13" s="241" t="s">
        <v>384</v>
      </c>
      <c r="C13" s="72"/>
      <c r="D13" s="72"/>
      <c r="E13" s="72"/>
      <c r="F13" s="72"/>
    </row>
  </sheetData>
  <pageMargins left="0.7" right="0.7" top="0.75" bottom="0.75" header="0.3" footer="0.3"/>
  <pageSetup paperSize="9" orientation="portrait" r:id="rId1"/>
  <ignoredErrors>
    <ignoredError sqref="C12: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B11" sqref="B11"/>
    </sheetView>
  </sheetViews>
  <sheetFormatPr defaultRowHeight="14.4" x14ac:dyDescent="0.3"/>
  <cols>
    <col min="1" max="1" width="1.77734375" customWidth="1"/>
    <col min="2" max="2" width="46.109375" style="2" customWidth="1"/>
    <col min="3" max="6" width="15.77734375" style="2" customWidth="1"/>
    <col min="7" max="7" width="8.88671875" style="213"/>
  </cols>
  <sheetData>
    <row r="2" spans="2:6" x14ac:dyDescent="0.3">
      <c r="B2" s="4" t="s">
        <v>202</v>
      </c>
    </row>
    <row r="4" spans="2:6" x14ac:dyDescent="0.3">
      <c r="B4" s="19" t="s">
        <v>17</v>
      </c>
      <c r="C4" s="242">
        <v>2019</v>
      </c>
      <c r="D4" s="242">
        <v>2018</v>
      </c>
      <c r="E4" s="242">
        <v>2017</v>
      </c>
      <c r="F4" s="243">
        <v>2016</v>
      </c>
    </row>
    <row r="5" spans="2:6" x14ac:dyDescent="0.3">
      <c r="B5" s="244" t="s">
        <v>376</v>
      </c>
      <c r="C5" s="39">
        <v>47281</v>
      </c>
      <c r="D5" s="14">
        <v>46213</v>
      </c>
      <c r="E5" s="14">
        <v>36259</v>
      </c>
      <c r="F5" s="17">
        <v>40028</v>
      </c>
    </row>
    <row r="6" spans="2:6" x14ac:dyDescent="0.3">
      <c r="B6" s="244" t="s">
        <v>18</v>
      </c>
      <c r="C6" s="39">
        <v>1664</v>
      </c>
      <c r="D6" s="14">
        <v>1578</v>
      </c>
      <c r="E6" s="14">
        <v>1464</v>
      </c>
      <c r="F6" s="17">
        <v>1428</v>
      </c>
    </row>
    <row r="7" spans="2:6" x14ac:dyDescent="0.3">
      <c r="B7" s="244" t="s">
        <v>19</v>
      </c>
      <c r="C7" s="39">
        <v>89</v>
      </c>
      <c r="D7" s="14">
        <v>104</v>
      </c>
      <c r="E7" s="14">
        <v>89</v>
      </c>
      <c r="F7" s="17">
        <v>91</v>
      </c>
    </row>
    <row r="8" spans="2:6" x14ac:dyDescent="0.3">
      <c r="B8" s="244" t="s">
        <v>20</v>
      </c>
      <c r="C8" s="39">
        <v>5</v>
      </c>
      <c r="D8" s="14">
        <v>5</v>
      </c>
      <c r="E8" s="14">
        <v>10</v>
      </c>
      <c r="F8" s="17">
        <v>11</v>
      </c>
    </row>
    <row r="9" spans="2:6" x14ac:dyDescent="0.3">
      <c r="B9" s="244" t="s">
        <v>21</v>
      </c>
      <c r="C9" s="39">
        <v>230</v>
      </c>
      <c r="D9" s="14">
        <v>225</v>
      </c>
      <c r="E9" s="14">
        <v>180</v>
      </c>
      <c r="F9" s="17">
        <v>212</v>
      </c>
    </row>
    <row r="10" spans="2:6" x14ac:dyDescent="0.3">
      <c r="B10" s="24" t="s">
        <v>35</v>
      </c>
      <c r="C10" s="70">
        <f>SUM(C5:C9)</f>
        <v>49269</v>
      </c>
      <c r="D10" s="70">
        <f>SUM(D5:D9)</f>
        <v>48125</v>
      </c>
      <c r="E10" s="70">
        <f>SUM(E5:E9)</f>
        <v>38002</v>
      </c>
      <c r="F10" s="212">
        <f>SUM(F5:F9)</f>
        <v>41770</v>
      </c>
    </row>
    <row r="11" spans="2:6" x14ac:dyDescent="0.3">
      <c r="B11" s="241" t="s">
        <v>384</v>
      </c>
    </row>
  </sheetData>
  <pageMargins left="0.7" right="0.7" top="0.75" bottom="0.75" header="0.3" footer="0.3"/>
  <ignoredErrors>
    <ignoredError sqref="C10:F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topLeftCell="A28" workbookViewId="0">
      <selection activeCell="B35" sqref="B35"/>
    </sheetView>
  </sheetViews>
  <sheetFormatPr defaultRowHeight="14.4" x14ac:dyDescent="0.3"/>
  <cols>
    <col min="1" max="1" width="1.77734375" style="2" customWidth="1"/>
    <col min="2" max="2" width="45.44140625" style="2" customWidth="1"/>
    <col min="3" max="13" width="15.77734375" style="2" customWidth="1"/>
    <col min="14" max="16384" width="8.88671875" style="2"/>
  </cols>
  <sheetData>
    <row r="2" spans="1:13" x14ac:dyDescent="0.3">
      <c r="B2" s="4" t="s">
        <v>206</v>
      </c>
      <c r="C2" s="20"/>
      <c r="D2" s="20"/>
    </row>
    <row r="3" spans="1:13" x14ac:dyDescent="0.3">
      <c r="C3" s="46"/>
      <c r="D3" s="46"/>
      <c r="E3" s="47"/>
      <c r="F3" s="46"/>
      <c r="G3" s="46"/>
      <c r="H3" s="46"/>
      <c r="I3" s="46"/>
      <c r="J3" s="46"/>
    </row>
    <row r="4" spans="1:13" x14ac:dyDescent="0.3">
      <c r="C4" s="273" t="s">
        <v>26</v>
      </c>
      <c r="D4" s="273"/>
      <c r="E4" s="273"/>
      <c r="F4" s="274"/>
      <c r="G4" s="275" t="s">
        <v>36</v>
      </c>
      <c r="H4" s="273"/>
      <c r="I4" s="273"/>
      <c r="J4" s="274"/>
      <c r="K4" s="275" t="s">
        <v>27</v>
      </c>
      <c r="L4" s="273"/>
      <c r="M4" s="276"/>
    </row>
    <row r="5" spans="1:13" ht="15" thickBot="1" x14ac:dyDescent="0.35">
      <c r="C5" s="81">
        <v>2019</v>
      </c>
      <c r="D5" s="82">
        <v>2018</v>
      </c>
      <c r="E5" s="82">
        <v>2017</v>
      </c>
      <c r="F5" s="82">
        <v>2016</v>
      </c>
      <c r="G5" s="83">
        <v>2019</v>
      </c>
      <c r="H5" s="84">
        <v>2018</v>
      </c>
      <c r="I5" s="82">
        <v>2017</v>
      </c>
      <c r="J5" s="85">
        <v>2016</v>
      </c>
      <c r="K5" s="26" t="s">
        <v>22</v>
      </c>
      <c r="L5" s="86" t="s">
        <v>23</v>
      </c>
      <c r="M5" s="86" t="s">
        <v>24</v>
      </c>
    </row>
    <row r="6" spans="1:13" x14ac:dyDescent="0.3">
      <c r="B6" s="87" t="s">
        <v>332</v>
      </c>
      <c r="C6" s="88">
        <f>+C7+C14+C27+C31+C33</f>
        <v>78776.599341000008</v>
      </c>
      <c r="D6" s="88">
        <f>+D7+D14+D27+D31+D33</f>
        <v>76185.865845999986</v>
      </c>
      <c r="E6" s="88">
        <f>+E7+E14+E27+E31+E33</f>
        <v>77167.688444999992</v>
      </c>
      <c r="F6" s="255">
        <f>+F7+F14+F27+F31+F33</f>
        <v>66350.514772999988</v>
      </c>
      <c r="G6" s="254">
        <f>+C6/C6</f>
        <v>1</v>
      </c>
      <c r="H6" s="254">
        <f>+D6/D6</f>
        <v>1</v>
      </c>
      <c r="I6" s="254">
        <f>+E6/E6</f>
        <v>1</v>
      </c>
      <c r="J6" s="254">
        <f>+F6/F6</f>
        <v>1</v>
      </c>
      <c r="K6" s="89">
        <f t="shared" ref="K6:M7" si="0">+C6/D6-1</f>
        <v>3.4005434816962721E-2</v>
      </c>
      <c r="L6" s="90">
        <f t="shared" si="0"/>
        <v>-1.2723234540059969E-2</v>
      </c>
      <c r="M6" s="91">
        <f t="shared" si="0"/>
        <v>0.16303074224831549</v>
      </c>
    </row>
    <row r="7" spans="1:13" x14ac:dyDescent="0.3">
      <c r="B7" s="92" t="s">
        <v>211</v>
      </c>
      <c r="C7" s="93">
        <f>SUM(C8:C13)</f>
        <v>32733.870523999998</v>
      </c>
      <c r="D7" s="93">
        <f>SUM(D8:D13)</f>
        <v>30593.798524999998</v>
      </c>
      <c r="E7" s="93">
        <f>SUM(E8:E13)</f>
        <v>29759.690189999998</v>
      </c>
      <c r="F7" s="256">
        <f>SUM(F8:F13)</f>
        <v>26896.434568999997</v>
      </c>
      <c r="G7" s="94">
        <f>+C7/C$6</f>
        <v>0.4155278445354692</v>
      </c>
      <c r="H7" s="95">
        <f>+D7/D$6</f>
        <v>0.4015679048242552</v>
      </c>
      <c r="I7" s="96">
        <f>+E7/E$6</f>
        <v>0.38564962602463765</v>
      </c>
      <c r="J7" s="97">
        <f>+F7/F$6</f>
        <v>0.40536889067128928</v>
      </c>
      <c r="K7" s="98">
        <f t="shared" si="0"/>
        <v>6.9951169916060651E-2</v>
      </c>
      <c r="L7" s="99">
        <f t="shared" si="0"/>
        <v>2.8028125618064559E-2</v>
      </c>
      <c r="M7" s="96">
        <f t="shared" si="0"/>
        <v>0.10645483934514144</v>
      </c>
    </row>
    <row r="8" spans="1:13" x14ac:dyDescent="0.3">
      <c r="B8" s="80" t="s">
        <v>316</v>
      </c>
      <c r="C8" s="42">
        <v>4880.1078040000002</v>
      </c>
      <c r="D8" s="38">
        <v>4729.0226229999998</v>
      </c>
      <c r="E8" s="39">
        <v>4247.5358200000001</v>
      </c>
      <c r="F8" s="100">
        <v>3721.7306229999999</v>
      </c>
      <c r="G8" s="101">
        <f t="shared" ref="G8:G34" si="1">+C8/C$6</f>
        <v>6.1948698532612374E-2</v>
      </c>
      <c r="H8" s="15">
        <f t="shared" ref="H8:H34" si="2">+D8/D$6</f>
        <v>6.2072177962236672E-2</v>
      </c>
      <c r="I8" s="102">
        <f t="shared" ref="I8:I34" si="3">+E8/E$6</f>
        <v>5.504293190053712E-2</v>
      </c>
      <c r="J8" s="103">
        <f t="shared" ref="J8:J34" si="4">+F8/F$6</f>
        <v>5.6091963050066397E-2</v>
      </c>
      <c r="K8" s="104">
        <f t="shared" ref="K8:K34" si="5">+C8/D8-1</f>
        <v>3.1948500365632571E-2</v>
      </c>
      <c r="L8" s="105">
        <f t="shared" ref="L8:L34" si="6">+D8/E8-1</f>
        <v>0.11335673750716002</v>
      </c>
      <c r="M8" s="102">
        <f t="shared" ref="M8:M34" si="7">+E8/F8-1</f>
        <v>0.14127975672139348</v>
      </c>
    </row>
    <row r="9" spans="1:13" x14ac:dyDescent="0.3">
      <c r="B9" s="80" t="s">
        <v>311</v>
      </c>
      <c r="C9" s="42">
        <v>16360.397439</v>
      </c>
      <c r="D9" s="38">
        <v>15244.976447999999</v>
      </c>
      <c r="E9" s="39">
        <v>16396.827359999999</v>
      </c>
      <c r="F9" s="100">
        <v>14390.830862999999</v>
      </c>
      <c r="G9" s="101">
        <f t="shared" si="1"/>
        <v>0.20768093032527085</v>
      </c>
      <c r="H9" s="15">
        <f t="shared" si="2"/>
        <v>0.20010242423201929</v>
      </c>
      <c r="I9" s="102">
        <f t="shared" si="3"/>
        <v>0.21248307018664386</v>
      </c>
      <c r="J9" s="103">
        <f t="shared" si="4"/>
        <v>0.21689102054798315</v>
      </c>
      <c r="K9" s="104">
        <f t="shared" si="5"/>
        <v>7.3166462067334459E-2</v>
      </c>
      <c r="L9" s="105">
        <f t="shared" si="6"/>
        <v>-7.0248401517597037E-2</v>
      </c>
      <c r="M9" s="102">
        <f t="shared" si="7"/>
        <v>0.1393940708564354</v>
      </c>
    </row>
    <row r="10" spans="1:13" x14ac:dyDescent="0.3">
      <c r="B10" s="80" t="s">
        <v>312</v>
      </c>
      <c r="C10" s="42">
        <v>2725.0468150000002</v>
      </c>
      <c r="D10" s="38">
        <v>2212.8724860000002</v>
      </c>
      <c r="E10" s="39">
        <v>1875.1079440000001</v>
      </c>
      <c r="F10" s="100">
        <v>1608.2457079999999</v>
      </c>
      <c r="G10" s="101">
        <f t="shared" si="1"/>
        <v>3.4592084931263645E-2</v>
      </c>
      <c r="H10" s="15">
        <f t="shared" si="2"/>
        <v>2.90457089570005E-2</v>
      </c>
      <c r="I10" s="102">
        <f t="shared" si="3"/>
        <v>2.4299133248450906E-2</v>
      </c>
      <c r="J10" s="103">
        <f t="shared" si="4"/>
        <v>2.4238631960914993E-2</v>
      </c>
      <c r="K10" s="104">
        <f t="shared" si="5"/>
        <v>0.2314522559434995</v>
      </c>
      <c r="L10" s="105">
        <f t="shared" si="6"/>
        <v>0.18013071891716126</v>
      </c>
      <c r="M10" s="102">
        <f t="shared" si="7"/>
        <v>0.16593374673566985</v>
      </c>
    </row>
    <row r="11" spans="1:13" x14ac:dyDescent="0.3">
      <c r="B11" s="80" t="s">
        <v>313</v>
      </c>
      <c r="C11" s="42">
        <v>3923.3858489999998</v>
      </c>
      <c r="D11" s="38">
        <v>3778.2284880000002</v>
      </c>
      <c r="E11" s="39">
        <v>2952.8393339999998</v>
      </c>
      <c r="F11" s="100">
        <v>2847.4564059999998</v>
      </c>
      <c r="G11" s="101">
        <f t="shared" si="1"/>
        <v>4.9803950434783965E-2</v>
      </c>
      <c r="H11" s="15">
        <f t="shared" si="2"/>
        <v>4.9592249770281635E-2</v>
      </c>
      <c r="I11" s="102">
        <f t="shared" si="3"/>
        <v>3.8265229832620783E-2</v>
      </c>
      <c r="J11" s="103">
        <f t="shared" si="4"/>
        <v>4.2915362687716709E-2</v>
      </c>
      <c r="K11" s="104">
        <f t="shared" si="5"/>
        <v>3.8419423669328712E-2</v>
      </c>
      <c r="L11" s="105">
        <f t="shared" si="6"/>
        <v>0.27952389569462444</v>
      </c>
      <c r="M11" s="102">
        <f t="shared" si="7"/>
        <v>3.7009496538012998E-2</v>
      </c>
    </row>
    <row r="12" spans="1:13" x14ac:dyDescent="0.3">
      <c r="B12" s="80" t="s">
        <v>314</v>
      </c>
      <c r="C12" s="42">
        <v>1865.553032</v>
      </c>
      <c r="D12" s="38">
        <v>1973.47513</v>
      </c>
      <c r="E12" s="39">
        <v>1768.745633</v>
      </c>
      <c r="F12" s="100">
        <v>1939.2559309999999</v>
      </c>
      <c r="G12" s="101">
        <f t="shared" si="1"/>
        <v>2.3681563403423735E-2</v>
      </c>
      <c r="H12" s="15">
        <f t="shared" si="2"/>
        <v>2.5903428517687628E-2</v>
      </c>
      <c r="I12" s="102">
        <f t="shared" si="3"/>
        <v>2.2920806216200768E-2</v>
      </c>
      <c r="J12" s="103">
        <f t="shared" si="4"/>
        <v>2.9227443639806411E-2</v>
      </c>
      <c r="K12" s="104">
        <f t="shared" si="5"/>
        <v>-5.4686322801544507E-2</v>
      </c>
      <c r="L12" s="105">
        <f t="shared" si="6"/>
        <v>0.11574841129233193</v>
      </c>
      <c r="M12" s="102">
        <f t="shared" si="7"/>
        <v>-8.7925629244859027E-2</v>
      </c>
    </row>
    <row r="13" spans="1:13" x14ac:dyDescent="0.3">
      <c r="B13" s="80" t="s">
        <v>315</v>
      </c>
      <c r="C13" s="42">
        <v>2979.3795850000001</v>
      </c>
      <c r="D13" s="38">
        <v>2655.2233500000002</v>
      </c>
      <c r="E13" s="39">
        <v>2518.6340989999999</v>
      </c>
      <c r="F13" s="100">
        <v>2388.9150380000001</v>
      </c>
      <c r="G13" s="101">
        <f t="shared" si="1"/>
        <v>3.7820616908114675E-2</v>
      </c>
      <c r="H13" s="15">
        <f t="shared" si="2"/>
        <v>3.4851915385029499E-2</v>
      </c>
      <c r="I13" s="102">
        <f t="shared" si="3"/>
        <v>3.2638454640184215E-2</v>
      </c>
      <c r="J13" s="103">
        <f t="shared" si="4"/>
        <v>3.6004468784801673E-2</v>
      </c>
      <c r="K13" s="104">
        <f t="shared" si="5"/>
        <v>0.12208247377758252</v>
      </c>
      <c r="L13" s="105">
        <f t="shared" si="6"/>
        <v>5.423147850425436E-2</v>
      </c>
      <c r="M13" s="102">
        <f t="shared" si="7"/>
        <v>5.4300407899227965E-2</v>
      </c>
    </row>
    <row r="14" spans="1:13" x14ac:dyDescent="0.3">
      <c r="B14" s="92" t="s">
        <v>212</v>
      </c>
      <c r="C14" s="106">
        <f>SUM(C15:C26)</f>
        <v>18487.527545000001</v>
      </c>
      <c r="D14" s="106">
        <f>SUM(D15:D26)</f>
        <v>17428.966417</v>
      </c>
      <c r="E14" s="106">
        <f>SUM(E15:E26)</f>
        <v>17094.188418999998</v>
      </c>
      <c r="F14" s="257">
        <f>SUM(F15:F26)</f>
        <v>16649.914417999997</v>
      </c>
      <c r="G14" s="94">
        <f t="shared" si="1"/>
        <v>0.2346829858061415</v>
      </c>
      <c r="H14" s="107">
        <f t="shared" si="2"/>
        <v>0.22876902721339984</v>
      </c>
      <c r="I14" s="96">
        <f t="shared" si="3"/>
        <v>0.22152002688513342</v>
      </c>
      <c r="J14" s="108">
        <f t="shared" si="4"/>
        <v>0.25093873762642377</v>
      </c>
      <c r="K14" s="109">
        <f t="shared" si="5"/>
        <v>6.0735737431193426E-2</v>
      </c>
      <c r="L14" s="110">
        <f t="shared" si="6"/>
        <v>1.958431659896176E-2</v>
      </c>
      <c r="M14" s="96">
        <f t="shared" si="7"/>
        <v>2.6683260336743952E-2</v>
      </c>
    </row>
    <row r="15" spans="1:13" x14ac:dyDescent="0.3">
      <c r="B15" s="80" t="s">
        <v>316</v>
      </c>
      <c r="C15" s="42">
        <v>438.79454199999998</v>
      </c>
      <c r="D15" s="38">
        <v>365.21186699999998</v>
      </c>
      <c r="E15" s="39">
        <v>420.09733499999999</v>
      </c>
      <c r="F15" s="100">
        <v>452.666988</v>
      </c>
      <c r="G15" s="101">
        <f t="shared" si="1"/>
        <v>5.5701127704255353E-3</v>
      </c>
      <c r="H15" s="15">
        <f t="shared" si="2"/>
        <v>4.7936958246064853E-3</v>
      </c>
      <c r="I15" s="102">
        <f t="shared" si="3"/>
        <v>5.4439538551088965E-3</v>
      </c>
      <c r="J15" s="103">
        <f t="shared" si="4"/>
        <v>6.8223583426394721E-3</v>
      </c>
      <c r="K15" s="104">
        <f t="shared" si="5"/>
        <v>0.20147941961590199</v>
      </c>
      <c r="L15" s="105">
        <f t="shared" si="6"/>
        <v>-0.13064940771404798</v>
      </c>
      <c r="M15" s="102">
        <f t="shared" si="7"/>
        <v>-7.1950581472488562E-2</v>
      </c>
    </row>
    <row r="16" spans="1:13" x14ac:dyDescent="0.3">
      <c r="A16" s="72" t="s">
        <v>4</v>
      </c>
      <c r="B16" s="80" t="s">
        <v>311</v>
      </c>
      <c r="C16" s="42">
        <v>547.29849100000001</v>
      </c>
      <c r="D16" s="38">
        <v>571.55819299999996</v>
      </c>
      <c r="E16" s="39">
        <v>445.14811099999997</v>
      </c>
      <c r="F16" s="100">
        <v>446.23127599999998</v>
      </c>
      <c r="G16" s="101">
        <f t="shared" si="1"/>
        <v>6.9474754632516036E-3</v>
      </c>
      <c r="H16" s="15">
        <f t="shared" si="2"/>
        <v>7.5021552443248719E-3</v>
      </c>
      <c r="I16" s="102">
        <f t="shared" si="3"/>
        <v>5.7685816430444459E-3</v>
      </c>
      <c r="J16" s="103">
        <f t="shared" si="4"/>
        <v>6.7253626822136557E-3</v>
      </c>
      <c r="K16" s="104">
        <f t="shared" si="5"/>
        <v>-4.2444850405634837E-2</v>
      </c>
      <c r="L16" s="105">
        <f t="shared" si="6"/>
        <v>0.28397308418545664</v>
      </c>
      <c r="M16" s="102">
        <f t="shared" si="7"/>
        <v>-2.4273623527903965E-3</v>
      </c>
    </row>
    <row r="17" spans="1:13" x14ac:dyDescent="0.3">
      <c r="B17" s="80" t="s">
        <v>317</v>
      </c>
      <c r="C17" s="42">
        <v>149.95879400000001</v>
      </c>
      <c r="D17" s="38">
        <v>198.46357800000001</v>
      </c>
      <c r="E17" s="39">
        <v>143.75060400000001</v>
      </c>
      <c r="F17" s="100">
        <v>166.041586</v>
      </c>
      <c r="G17" s="101">
        <f t="shared" si="1"/>
        <v>1.9035956775802654E-3</v>
      </c>
      <c r="H17" s="15">
        <f t="shared" si="2"/>
        <v>2.6049920913305473E-3</v>
      </c>
      <c r="I17" s="102">
        <f t="shared" si="3"/>
        <v>1.8628341329992785E-3</v>
      </c>
      <c r="J17" s="103">
        <f t="shared" si="4"/>
        <v>2.5024913004528383E-3</v>
      </c>
      <c r="K17" s="104">
        <f t="shared" si="5"/>
        <v>-0.24440143873653231</v>
      </c>
      <c r="L17" s="105">
        <f t="shared" si="6"/>
        <v>0.38061039381789308</v>
      </c>
      <c r="M17" s="102">
        <f t="shared" si="7"/>
        <v>-0.13424939219744614</v>
      </c>
    </row>
    <row r="18" spans="1:13" x14ac:dyDescent="0.3">
      <c r="B18" s="80" t="s">
        <v>318</v>
      </c>
      <c r="C18" s="42">
        <v>49.998151</v>
      </c>
      <c r="D18" s="38">
        <v>38.229950000000002</v>
      </c>
      <c r="E18" s="39">
        <v>45.065852</v>
      </c>
      <c r="F18" s="100">
        <v>47.154029000000001</v>
      </c>
      <c r="G18" s="101">
        <f t="shared" si="1"/>
        <v>6.3468277912801451E-4</v>
      </c>
      <c r="H18" s="15">
        <f t="shared" si="2"/>
        <v>5.0179845796170341E-4</v>
      </c>
      <c r="I18" s="102">
        <f t="shared" si="3"/>
        <v>5.8399898854194585E-4</v>
      </c>
      <c r="J18" s="103">
        <f t="shared" si="4"/>
        <v>7.1068068064467213E-4</v>
      </c>
      <c r="K18" s="104">
        <f t="shared" si="5"/>
        <v>0.30782674316864123</v>
      </c>
      <c r="L18" s="105">
        <f t="shared" si="6"/>
        <v>-0.15168695800980303</v>
      </c>
      <c r="M18" s="102">
        <f t="shared" si="7"/>
        <v>-4.4284169227617909E-2</v>
      </c>
    </row>
    <row r="19" spans="1:13" x14ac:dyDescent="0.3">
      <c r="B19" s="80" t="s">
        <v>319</v>
      </c>
      <c r="C19" s="42">
        <v>529.44289400000002</v>
      </c>
      <c r="D19" s="38">
        <v>504.86012199999999</v>
      </c>
      <c r="E19" s="39">
        <v>359.43261899999999</v>
      </c>
      <c r="F19" s="100">
        <v>315.81162699999999</v>
      </c>
      <c r="G19" s="101">
        <f t="shared" si="1"/>
        <v>6.720814282782153E-3</v>
      </c>
      <c r="H19" s="15">
        <f t="shared" si="2"/>
        <v>6.6266900873780234E-3</v>
      </c>
      <c r="I19" s="102">
        <f t="shared" si="3"/>
        <v>4.6578124373413063E-3</v>
      </c>
      <c r="J19" s="103">
        <f t="shared" si="4"/>
        <v>4.7597464477926428E-3</v>
      </c>
      <c r="K19" s="104">
        <f t="shared" si="5"/>
        <v>4.869224351215462E-2</v>
      </c>
      <c r="L19" s="105">
        <f t="shared" si="6"/>
        <v>0.40460296398418971</v>
      </c>
      <c r="M19" s="102">
        <f t="shared" si="7"/>
        <v>0.13812345167393092</v>
      </c>
    </row>
    <row r="20" spans="1:13" x14ac:dyDescent="0.3">
      <c r="B20" s="80" t="s">
        <v>320</v>
      </c>
      <c r="C20" s="42">
        <v>143.14677900000001</v>
      </c>
      <c r="D20" s="38">
        <v>155.60731699999999</v>
      </c>
      <c r="E20" s="39">
        <v>144.31852000000001</v>
      </c>
      <c r="F20" s="100">
        <v>144.154369</v>
      </c>
      <c r="G20" s="101">
        <f t="shared" si="1"/>
        <v>1.817123107591393E-3</v>
      </c>
      <c r="H20" s="15">
        <f t="shared" si="2"/>
        <v>2.0424696270373872E-3</v>
      </c>
      <c r="I20" s="102">
        <f t="shared" si="3"/>
        <v>1.8701936381424807E-3</v>
      </c>
      <c r="J20" s="103">
        <f t="shared" si="4"/>
        <v>2.1726186977325569E-3</v>
      </c>
      <c r="K20" s="104">
        <f t="shared" si="5"/>
        <v>-8.0076812840362721E-2</v>
      </c>
      <c r="L20" s="105">
        <f t="shared" si="6"/>
        <v>7.82214022150447E-2</v>
      </c>
      <c r="M20" s="102">
        <f t="shared" si="7"/>
        <v>1.1387167876959481E-3</v>
      </c>
    </row>
    <row r="21" spans="1:13" x14ac:dyDescent="0.3">
      <c r="B21" s="80" t="s">
        <v>321</v>
      </c>
      <c r="C21" s="42">
        <v>719.37860899999998</v>
      </c>
      <c r="D21" s="38">
        <v>681.63728900000001</v>
      </c>
      <c r="E21" s="39">
        <v>649.42057</v>
      </c>
      <c r="F21" s="100">
        <v>651.39048200000002</v>
      </c>
      <c r="G21" s="101">
        <f t="shared" si="1"/>
        <v>9.13188199310341E-3</v>
      </c>
      <c r="H21" s="15">
        <f t="shared" si="2"/>
        <v>8.9470308098597035E-3</v>
      </c>
      <c r="I21" s="102">
        <f t="shared" si="3"/>
        <v>8.4157058878712408E-3</v>
      </c>
      <c r="J21" s="103">
        <f t="shared" si="4"/>
        <v>9.8174141410741593E-3</v>
      </c>
      <c r="K21" s="104">
        <f t="shared" si="5"/>
        <v>5.5368625820586548E-2</v>
      </c>
      <c r="L21" s="105">
        <f t="shared" si="6"/>
        <v>4.9608405536030409E-2</v>
      </c>
      <c r="M21" s="102">
        <f t="shared" si="7"/>
        <v>-3.0241645440560738E-3</v>
      </c>
    </row>
    <row r="22" spans="1:13" x14ac:dyDescent="0.3">
      <c r="B22" s="80" t="s">
        <v>322</v>
      </c>
      <c r="C22" s="42">
        <v>7485.0070079999996</v>
      </c>
      <c r="D22" s="38">
        <v>6709.9983739999998</v>
      </c>
      <c r="E22" s="39">
        <v>6824.835376</v>
      </c>
      <c r="F22" s="100">
        <v>6670.9221539999999</v>
      </c>
      <c r="G22" s="101">
        <f t="shared" si="1"/>
        <v>9.5015614670032583E-2</v>
      </c>
      <c r="H22" s="15">
        <f t="shared" si="2"/>
        <v>8.8074058087932033E-2</v>
      </c>
      <c r="I22" s="102">
        <f t="shared" si="3"/>
        <v>8.844161997756729E-2</v>
      </c>
      <c r="J22" s="103">
        <f t="shared" si="4"/>
        <v>0.10054062393973465</v>
      </c>
      <c r="K22" s="104">
        <f t="shared" si="5"/>
        <v>0.11550056956839438</v>
      </c>
      <c r="L22" s="105">
        <f t="shared" si="6"/>
        <v>-1.6826340222627523E-2</v>
      </c>
      <c r="M22" s="102">
        <f t="shared" si="7"/>
        <v>2.3072255746188208E-2</v>
      </c>
    </row>
    <row r="23" spans="1:13" x14ac:dyDescent="0.3">
      <c r="B23" s="80" t="s">
        <v>323</v>
      </c>
      <c r="C23" s="42">
        <v>2398.8263820000002</v>
      </c>
      <c r="D23" s="38">
        <v>2021.890445</v>
      </c>
      <c r="E23" s="39">
        <v>1805.9921959999999</v>
      </c>
      <c r="F23" s="100">
        <v>2176.171566</v>
      </c>
      <c r="G23" s="101">
        <f t="shared" si="1"/>
        <v>3.0451001973520186E-2</v>
      </c>
      <c r="H23" s="15">
        <f t="shared" si="2"/>
        <v>2.6538917981020177E-2</v>
      </c>
      <c r="I23" s="102">
        <f t="shared" si="3"/>
        <v>2.340347666740324E-2</v>
      </c>
      <c r="J23" s="103">
        <f t="shared" si="4"/>
        <v>3.2798111264775741E-2</v>
      </c>
      <c r="K23" s="104">
        <f t="shared" si="5"/>
        <v>0.18642747827021866</v>
      </c>
      <c r="L23" s="105">
        <f t="shared" si="6"/>
        <v>0.11954550494635696</v>
      </c>
      <c r="M23" s="102">
        <f t="shared" si="7"/>
        <v>-0.17010578383781716</v>
      </c>
    </row>
    <row r="24" spans="1:13" x14ac:dyDescent="0.3">
      <c r="B24" s="80" t="s">
        <v>324</v>
      </c>
      <c r="C24" s="42">
        <v>1850.6133789999999</v>
      </c>
      <c r="D24" s="38">
        <v>2179.3057819999999</v>
      </c>
      <c r="E24" s="39">
        <v>2184.6429830000002</v>
      </c>
      <c r="F24" s="100">
        <v>1940.2122409999999</v>
      </c>
      <c r="G24" s="101">
        <f t="shared" si="1"/>
        <v>2.349191758061624E-2</v>
      </c>
      <c r="H24" s="15">
        <f t="shared" si="2"/>
        <v>2.8605119306580943E-2</v>
      </c>
      <c r="I24" s="102">
        <f t="shared" si="3"/>
        <v>2.8310333340580349E-2</v>
      </c>
      <c r="J24" s="103">
        <f t="shared" si="4"/>
        <v>2.9241856640267249E-2</v>
      </c>
      <c r="K24" s="104">
        <f t="shared" si="5"/>
        <v>-0.15082436146172717</v>
      </c>
      <c r="L24" s="105">
        <f t="shared" si="6"/>
        <v>-2.443054101531561E-3</v>
      </c>
      <c r="M24" s="102">
        <f t="shared" si="7"/>
        <v>0.12598144514025877</v>
      </c>
    </row>
    <row r="25" spans="1:13" x14ac:dyDescent="0.3">
      <c r="B25" s="80" t="s">
        <v>325</v>
      </c>
      <c r="C25" s="42">
        <v>3669.0938799999999</v>
      </c>
      <c r="D25" s="38">
        <v>3714.0111139999999</v>
      </c>
      <c r="E25" s="39">
        <v>3179.6106570000002</v>
      </c>
      <c r="F25" s="100">
        <v>3287.635413</v>
      </c>
      <c r="G25" s="101">
        <f t="shared" si="1"/>
        <v>4.6575936390927532E-2</v>
      </c>
      <c r="H25" s="15">
        <f t="shared" si="2"/>
        <v>4.8749345731758167E-2</v>
      </c>
      <c r="I25" s="102">
        <f t="shared" si="3"/>
        <v>4.1203912169355907E-2</v>
      </c>
      <c r="J25" s="103">
        <f t="shared" si="4"/>
        <v>4.9549508760372681E-2</v>
      </c>
      <c r="K25" s="104">
        <f t="shared" si="5"/>
        <v>-1.2093995580865102E-2</v>
      </c>
      <c r="L25" s="105">
        <f t="shared" si="6"/>
        <v>0.1680710359375297</v>
      </c>
      <c r="M25" s="102">
        <f t="shared" si="7"/>
        <v>-3.2857887943671393E-2</v>
      </c>
    </row>
    <row r="26" spans="1:13" x14ac:dyDescent="0.3">
      <c r="B26" s="80" t="s">
        <v>326</v>
      </c>
      <c r="C26" s="42">
        <v>505.968636</v>
      </c>
      <c r="D26" s="38">
        <v>288.192386</v>
      </c>
      <c r="E26" s="39">
        <v>891.87359600000002</v>
      </c>
      <c r="F26" s="100">
        <v>351.52268700000002</v>
      </c>
      <c r="G26" s="101">
        <f t="shared" si="1"/>
        <v>6.4228291171825689E-3</v>
      </c>
      <c r="H26" s="15">
        <f t="shared" si="2"/>
        <v>3.7827539636097877E-3</v>
      </c>
      <c r="I26" s="102">
        <f t="shared" si="3"/>
        <v>1.155760414717707E-2</v>
      </c>
      <c r="J26" s="103">
        <f t="shared" si="4"/>
        <v>5.2979647287234779E-3</v>
      </c>
      <c r="K26" s="104">
        <f t="shared" si="5"/>
        <v>0.75566274675972878</v>
      </c>
      <c r="L26" s="105">
        <f t="shared" si="6"/>
        <v>-0.67686857499479114</v>
      </c>
      <c r="M26" s="102">
        <f t="shared" si="7"/>
        <v>1.5371722195557749</v>
      </c>
    </row>
    <row r="27" spans="1:13" x14ac:dyDescent="0.3">
      <c r="B27" s="92" t="s">
        <v>210</v>
      </c>
      <c r="C27" s="106">
        <f>SUM(C28:C30)</f>
        <v>10114.188250000001</v>
      </c>
      <c r="D27" s="106">
        <f>SUM(D28:D30)</f>
        <v>10869.670156000002</v>
      </c>
      <c r="E27" s="106">
        <f>SUM(E28:E30)</f>
        <v>14533.955379000003</v>
      </c>
      <c r="F27" s="257">
        <f>SUM(F28:F30)</f>
        <v>9391.7482540000001</v>
      </c>
      <c r="G27" s="94">
        <f t="shared" si="1"/>
        <v>0.12839077003335403</v>
      </c>
      <c r="H27" s="107">
        <f t="shared" si="2"/>
        <v>0.14267305405403746</v>
      </c>
      <c r="I27" s="96">
        <f t="shared" si="3"/>
        <v>0.18834250023387497</v>
      </c>
      <c r="J27" s="108">
        <f t="shared" si="4"/>
        <v>0.14154748137420306</v>
      </c>
      <c r="K27" s="109">
        <f t="shared" si="5"/>
        <v>-6.9503664339159221E-2</v>
      </c>
      <c r="L27" s="110">
        <f t="shared" si="6"/>
        <v>-0.25211892615925446</v>
      </c>
      <c r="M27" s="96">
        <f t="shared" si="7"/>
        <v>0.54752395250904495</v>
      </c>
    </row>
    <row r="28" spans="1:13" x14ac:dyDescent="0.3">
      <c r="B28" s="80" t="s">
        <v>327</v>
      </c>
      <c r="C28" s="42">
        <v>6319.8245919999999</v>
      </c>
      <c r="D28" s="38">
        <v>6726.4028870000002</v>
      </c>
      <c r="E28" s="39">
        <v>8372.5342340000007</v>
      </c>
      <c r="F28" s="100">
        <v>6928.0417450000004</v>
      </c>
      <c r="G28" s="101">
        <f t="shared" si="1"/>
        <v>8.022464342035629E-2</v>
      </c>
      <c r="H28" s="15">
        <f t="shared" si="2"/>
        <v>8.8289380350373203E-2</v>
      </c>
      <c r="I28" s="102">
        <f t="shared" si="3"/>
        <v>0.10849792708210235</v>
      </c>
      <c r="J28" s="103">
        <f t="shared" si="4"/>
        <v>0.10441579494450627</v>
      </c>
      <c r="K28" s="104">
        <f t="shared" si="5"/>
        <v>-6.0445129712016987E-2</v>
      </c>
      <c r="L28" s="105">
        <f t="shared" si="6"/>
        <v>-0.19661088279761585</v>
      </c>
      <c r="M28" s="102">
        <f t="shared" si="7"/>
        <v>0.20849939162715025</v>
      </c>
    </row>
    <row r="29" spans="1:13" x14ac:dyDescent="0.3">
      <c r="B29" s="80" t="s">
        <v>328</v>
      </c>
      <c r="C29" s="42">
        <v>3271.8351419999999</v>
      </c>
      <c r="D29" s="38">
        <v>3711.4292180000002</v>
      </c>
      <c r="E29" s="39">
        <v>5046.4279020000004</v>
      </c>
      <c r="F29" s="100">
        <v>2079.5479700000001</v>
      </c>
      <c r="G29" s="101">
        <f t="shared" si="1"/>
        <v>4.1533084308922982E-2</v>
      </c>
      <c r="H29" s="15">
        <f t="shared" si="2"/>
        <v>4.8715456296082281E-2</v>
      </c>
      <c r="I29" s="102">
        <f t="shared" si="3"/>
        <v>6.539560797647527E-2</v>
      </c>
      <c r="J29" s="103">
        <f t="shared" si="4"/>
        <v>3.1341851334757545E-2</v>
      </c>
      <c r="K29" s="104">
        <f t="shared" si="5"/>
        <v>-0.1184433408747283</v>
      </c>
      <c r="L29" s="105">
        <f t="shared" si="6"/>
        <v>-0.26454329873035809</v>
      </c>
      <c r="M29" s="102">
        <f t="shared" si="7"/>
        <v>1.4266946349883916</v>
      </c>
    </row>
    <row r="30" spans="1:13" x14ac:dyDescent="0.3">
      <c r="B30" s="80" t="s">
        <v>329</v>
      </c>
      <c r="C30" s="42">
        <v>522.52851599999997</v>
      </c>
      <c r="D30" s="38">
        <v>431.83805100000001</v>
      </c>
      <c r="E30" s="39">
        <v>1114.9932429999999</v>
      </c>
      <c r="F30" s="100">
        <v>384.15853900000002</v>
      </c>
      <c r="G30" s="101">
        <f t="shared" si="1"/>
        <v>6.6330423040747476E-3</v>
      </c>
      <c r="H30" s="15">
        <f t="shared" si="2"/>
        <v>5.6682174075819462E-3</v>
      </c>
      <c r="I30" s="102">
        <f t="shared" si="3"/>
        <v>1.444896517529734E-2</v>
      </c>
      <c r="J30" s="103">
        <f t="shared" si="4"/>
        <v>5.7898350949392432E-3</v>
      </c>
      <c r="K30" s="104">
        <f t="shared" si="5"/>
        <v>0.21001036103694326</v>
      </c>
      <c r="L30" s="105">
        <f t="shared" si="6"/>
        <v>-0.61269895247248596</v>
      </c>
      <c r="M30" s="102">
        <f t="shared" si="7"/>
        <v>1.9024299340122175</v>
      </c>
    </row>
    <row r="31" spans="1:13" x14ac:dyDescent="0.3">
      <c r="B31" s="92" t="s">
        <v>310</v>
      </c>
      <c r="C31" s="106">
        <f>SUM(C32)</f>
        <v>9164.0491980000006</v>
      </c>
      <c r="D31" s="106">
        <f>SUM(D32)</f>
        <v>9068.7382990000006</v>
      </c>
      <c r="E31" s="106">
        <f>SUM(E32)</f>
        <v>7543.6593679999996</v>
      </c>
      <c r="F31" s="257">
        <f>SUM(F32)</f>
        <v>5791.4414770000003</v>
      </c>
      <c r="G31" s="94">
        <f t="shared" si="1"/>
        <v>0.11632958612914492</v>
      </c>
      <c r="H31" s="107">
        <f t="shared" si="2"/>
        <v>0.119034393037303</v>
      </c>
      <c r="I31" s="96">
        <f t="shared" si="3"/>
        <v>9.7756710353927731E-2</v>
      </c>
      <c r="J31" s="108">
        <f t="shared" si="4"/>
        <v>8.7285554555436712E-2</v>
      </c>
      <c r="K31" s="109">
        <f t="shared" si="5"/>
        <v>1.0509830128245135E-2</v>
      </c>
      <c r="L31" s="110">
        <f t="shared" si="6"/>
        <v>0.20216699304708063</v>
      </c>
      <c r="M31" s="96">
        <f t="shared" si="7"/>
        <v>0.3025529823548625</v>
      </c>
    </row>
    <row r="32" spans="1:13" x14ac:dyDescent="0.3">
      <c r="A32" s="72" t="s">
        <v>4</v>
      </c>
      <c r="B32" s="80" t="s">
        <v>330</v>
      </c>
      <c r="C32" s="42">
        <v>9164.0491980000006</v>
      </c>
      <c r="D32" s="38">
        <v>9068.7382990000006</v>
      </c>
      <c r="E32" s="39">
        <v>7543.6593679999996</v>
      </c>
      <c r="F32" s="100">
        <v>5791.4414770000003</v>
      </c>
      <c r="G32" s="101">
        <f t="shared" si="1"/>
        <v>0.11632958612914492</v>
      </c>
      <c r="H32" s="15">
        <f t="shared" si="2"/>
        <v>0.119034393037303</v>
      </c>
      <c r="I32" s="102">
        <f t="shared" si="3"/>
        <v>9.7756710353927731E-2</v>
      </c>
      <c r="J32" s="103">
        <f t="shared" si="4"/>
        <v>8.7285554555436712E-2</v>
      </c>
      <c r="K32" s="104">
        <f t="shared" si="5"/>
        <v>1.0509830128245135E-2</v>
      </c>
      <c r="L32" s="105">
        <f t="shared" si="6"/>
        <v>0.20216699304708063</v>
      </c>
      <c r="M32" s="102">
        <f t="shared" si="7"/>
        <v>0.3025529823548625</v>
      </c>
    </row>
    <row r="33" spans="2:13" x14ac:dyDescent="0.3">
      <c r="B33" s="92" t="s">
        <v>209</v>
      </c>
      <c r="C33" s="106">
        <f>SUM(C34)</f>
        <v>8276.9638240000004</v>
      </c>
      <c r="D33" s="106">
        <f>SUM(D34)</f>
        <v>8224.6924490000001</v>
      </c>
      <c r="E33" s="106">
        <f>SUM(E34)</f>
        <v>8236.1950890000007</v>
      </c>
      <c r="F33" s="257">
        <f>SUM(F34)</f>
        <v>7620.9760550000001</v>
      </c>
      <c r="G33" s="94">
        <f t="shared" si="1"/>
        <v>0.10506881349589024</v>
      </c>
      <c r="H33" s="107">
        <f t="shared" si="2"/>
        <v>0.1079556208710047</v>
      </c>
      <c r="I33" s="96">
        <f t="shared" si="3"/>
        <v>0.10673113650242633</v>
      </c>
      <c r="J33" s="108">
        <f t="shared" si="4"/>
        <v>0.11485933577264729</v>
      </c>
      <c r="K33" s="104">
        <f t="shared" si="5"/>
        <v>6.3554200140767403E-3</v>
      </c>
      <c r="L33" s="105">
        <f t="shared" si="6"/>
        <v>-1.396596350099033E-3</v>
      </c>
      <c r="M33" s="102">
        <f t="shared" si="7"/>
        <v>8.0727065609445869E-2</v>
      </c>
    </row>
    <row r="34" spans="2:13" x14ac:dyDescent="0.3">
      <c r="B34" s="111" t="s">
        <v>331</v>
      </c>
      <c r="C34" s="112">
        <v>8276.9638240000004</v>
      </c>
      <c r="D34" s="113">
        <v>8224.6924490000001</v>
      </c>
      <c r="E34" s="114">
        <v>8236.1950890000007</v>
      </c>
      <c r="F34" s="115">
        <v>7620.9760550000001</v>
      </c>
      <c r="G34" s="116">
        <f t="shared" si="1"/>
        <v>0.10506881349589024</v>
      </c>
      <c r="H34" s="16">
        <f t="shared" si="2"/>
        <v>0.1079556208710047</v>
      </c>
      <c r="I34" s="18">
        <f t="shared" si="3"/>
        <v>0.10673113650242633</v>
      </c>
      <c r="J34" s="117">
        <f t="shared" si="4"/>
        <v>0.11485933577264729</v>
      </c>
      <c r="K34" s="118">
        <f t="shared" si="5"/>
        <v>6.3554200140767403E-3</v>
      </c>
      <c r="L34" s="119">
        <f t="shared" si="6"/>
        <v>-1.396596350099033E-3</v>
      </c>
      <c r="M34" s="120">
        <f t="shared" si="7"/>
        <v>8.0727065609445869E-2</v>
      </c>
    </row>
    <row r="35" spans="2:13" x14ac:dyDescent="0.3">
      <c r="B35" s="241" t="s">
        <v>385</v>
      </c>
      <c r="C35" s="72"/>
      <c r="D35" s="72"/>
      <c r="E35" s="72"/>
      <c r="F35" s="72"/>
      <c r="G35" s="72"/>
      <c r="H35" s="72"/>
      <c r="I35" s="72"/>
      <c r="J35" s="72"/>
      <c r="K35" s="102"/>
      <c r="L35" s="72"/>
      <c r="M35" s="72"/>
    </row>
  </sheetData>
  <mergeCells count="3"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showGridLines="0" workbookViewId="0"/>
  </sheetViews>
  <sheetFormatPr defaultRowHeight="14.4" x14ac:dyDescent="0.3"/>
  <cols>
    <col min="1" max="1" width="1.77734375" style="2" customWidth="1"/>
    <col min="2" max="10" width="20.77734375" style="2" customWidth="1"/>
    <col min="11" max="16384" width="8.88671875" style="2"/>
  </cols>
  <sheetData>
    <row r="2" spans="2:10" x14ac:dyDescent="0.3">
      <c r="B2" s="4" t="s">
        <v>207</v>
      </c>
      <c r="D2" s="4"/>
      <c r="E2" s="4"/>
      <c r="F2" s="4"/>
      <c r="G2" s="4"/>
      <c r="H2" s="4"/>
    </row>
    <row r="4" spans="2:10" x14ac:dyDescent="0.3">
      <c r="B4" s="121" t="s">
        <v>16</v>
      </c>
      <c r="C4" s="12" t="s">
        <v>5</v>
      </c>
      <c r="D4" s="122" t="s">
        <v>30</v>
      </c>
      <c r="E4" s="123" t="s">
        <v>31</v>
      </c>
      <c r="F4" s="123" t="s">
        <v>32</v>
      </c>
      <c r="G4" s="123" t="s">
        <v>33</v>
      </c>
      <c r="H4" s="123" t="s">
        <v>34</v>
      </c>
      <c r="I4" s="123" t="s">
        <v>35</v>
      </c>
      <c r="J4" s="123" t="s">
        <v>36</v>
      </c>
    </row>
    <row r="5" spans="2:10" x14ac:dyDescent="0.3">
      <c r="B5" s="278" t="s">
        <v>28</v>
      </c>
      <c r="C5" s="21">
        <v>2019</v>
      </c>
      <c r="D5" s="38">
        <v>57.545426999999997</v>
      </c>
      <c r="E5" s="44">
        <v>202.60955899999999</v>
      </c>
      <c r="F5" s="38">
        <v>55.627408000000003</v>
      </c>
      <c r="G5" s="44">
        <v>0.143176</v>
      </c>
      <c r="H5" s="39">
        <v>28.305902</v>
      </c>
      <c r="I5" s="39">
        <f>SUM(D5:H5)</f>
        <v>344.231472</v>
      </c>
      <c r="J5" s="124">
        <f>+I5/I41</f>
        <v>4.3697173383929208E-3</v>
      </c>
    </row>
    <row r="6" spans="2:10" x14ac:dyDescent="0.3">
      <c r="B6" s="278"/>
      <c r="C6" s="22">
        <v>2018</v>
      </c>
      <c r="D6" s="38">
        <v>44.805396000000002</v>
      </c>
      <c r="E6" s="39">
        <v>163.327326</v>
      </c>
      <c r="F6" s="38">
        <v>30.236708</v>
      </c>
      <c r="G6" s="39">
        <v>0</v>
      </c>
      <c r="H6" s="39">
        <v>28.952097999999999</v>
      </c>
      <c r="I6" s="39">
        <f t="shared" ref="I6:I40" si="0">SUM(D6:H6)</f>
        <v>267.321528</v>
      </c>
      <c r="J6" s="124">
        <f>+I6/I42</f>
        <v>3.5088073756404672E-3</v>
      </c>
    </row>
    <row r="7" spans="2:10" x14ac:dyDescent="0.3">
      <c r="B7" s="278"/>
      <c r="C7" s="22">
        <v>2017</v>
      </c>
      <c r="D7" s="38">
        <v>109.48358399999999</v>
      </c>
      <c r="E7" s="39">
        <v>260.497344</v>
      </c>
      <c r="F7" s="38">
        <v>42.616301</v>
      </c>
      <c r="G7" s="39">
        <v>6.3090000000000004E-3</v>
      </c>
      <c r="H7" s="39">
        <v>31.094068</v>
      </c>
      <c r="I7" s="39">
        <f t="shared" si="0"/>
        <v>443.69760600000001</v>
      </c>
      <c r="J7" s="124">
        <f>+I7/I43</f>
        <v>5.7497848508995851E-3</v>
      </c>
    </row>
    <row r="8" spans="2:10" ht="15" thickBot="1" x14ac:dyDescent="0.35">
      <c r="B8" s="279"/>
      <c r="C8" s="27">
        <v>2016</v>
      </c>
      <c r="D8" s="30">
        <v>62.792499999999997</v>
      </c>
      <c r="E8" s="31">
        <v>263.19768900000003</v>
      </c>
      <c r="F8" s="30">
        <v>51.051282999999998</v>
      </c>
      <c r="G8" s="31">
        <v>1.047E-3</v>
      </c>
      <c r="H8" s="31">
        <v>40.345981999999999</v>
      </c>
      <c r="I8" s="39">
        <f t="shared" si="0"/>
        <v>417.38850100000008</v>
      </c>
      <c r="J8" s="125">
        <f>+I8/I44</f>
        <v>6.2906595740512307E-3</v>
      </c>
    </row>
    <row r="9" spans="2:10" x14ac:dyDescent="0.3">
      <c r="B9" s="277" t="s">
        <v>8</v>
      </c>
      <c r="C9" s="22">
        <v>2019</v>
      </c>
      <c r="D9" s="38">
        <v>7149.7484759999998</v>
      </c>
      <c r="E9" s="39">
        <v>3484.814472</v>
      </c>
      <c r="F9" s="38">
        <v>1833.04133</v>
      </c>
      <c r="G9" s="39">
        <v>6292.8117469999997</v>
      </c>
      <c r="H9" s="39">
        <v>1483.698981</v>
      </c>
      <c r="I9" s="126">
        <f t="shared" si="0"/>
        <v>20244.115006</v>
      </c>
      <c r="J9" s="101">
        <f>+I9/I41</f>
        <v>0.25698132662936324</v>
      </c>
    </row>
    <row r="10" spans="2:10" x14ac:dyDescent="0.3">
      <c r="B10" s="278"/>
      <c r="C10" s="22">
        <v>2018</v>
      </c>
      <c r="D10" s="38">
        <v>6958.1289550000001</v>
      </c>
      <c r="E10" s="39">
        <v>3302.0197859999998</v>
      </c>
      <c r="F10" s="38">
        <v>1592.5789259999999</v>
      </c>
      <c r="G10" s="39">
        <v>6223.8397580000001</v>
      </c>
      <c r="H10" s="39">
        <v>1570.831862</v>
      </c>
      <c r="I10" s="39">
        <f t="shared" si="0"/>
        <v>19647.399287</v>
      </c>
      <c r="J10" s="124">
        <f>+I10/I42</f>
        <v>0.25788772062674598</v>
      </c>
    </row>
    <row r="11" spans="2:10" x14ac:dyDescent="0.3">
      <c r="B11" s="278"/>
      <c r="C11" s="22">
        <v>2017</v>
      </c>
      <c r="D11" s="37">
        <v>7228.5512319999998</v>
      </c>
      <c r="E11" s="39">
        <v>3367.1582440000002</v>
      </c>
      <c r="F11" s="38">
        <v>1710.9379300000001</v>
      </c>
      <c r="G11" s="39">
        <v>5065.1312749999997</v>
      </c>
      <c r="H11" s="39">
        <v>1593.8981650000001</v>
      </c>
      <c r="I11" s="39">
        <f t="shared" si="0"/>
        <v>18965.676845999998</v>
      </c>
      <c r="J11" s="124">
        <f>+I11/I43</f>
        <v>0.2457722555667515</v>
      </c>
    </row>
    <row r="12" spans="2:10" ht="15" thickBot="1" x14ac:dyDescent="0.35">
      <c r="B12" s="279"/>
      <c r="C12" s="27">
        <v>2016</v>
      </c>
      <c r="D12" s="30">
        <v>6573.5236000000004</v>
      </c>
      <c r="E12" s="31">
        <v>3150.3858359999999</v>
      </c>
      <c r="F12" s="30">
        <v>1647.8757949999999</v>
      </c>
      <c r="G12" s="31">
        <v>3849.9917300000002</v>
      </c>
      <c r="H12" s="31">
        <v>1425.1552710000001</v>
      </c>
      <c r="I12" s="31">
        <f t="shared" si="0"/>
        <v>16646.932231999999</v>
      </c>
      <c r="J12" s="124">
        <f>+I12/I44</f>
        <v>0.25089379169028136</v>
      </c>
    </row>
    <row r="13" spans="2:10" x14ac:dyDescent="0.3">
      <c r="B13" s="277" t="s">
        <v>9</v>
      </c>
      <c r="C13" s="22">
        <v>2019</v>
      </c>
      <c r="D13" s="38">
        <v>67.571411999999995</v>
      </c>
      <c r="E13" s="39">
        <v>126.110709</v>
      </c>
      <c r="F13" s="38">
        <v>27.948899000000001</v>
      </c>
      <c r="G13" s="39">
        <v>9.2725000000000002E-2</v>
      </c>
      <c r="H13" s="39">
        <v>35.725923999999999</v>
      </c>
      <c r="I13" s="39">
        <f t="shared" si="0"/>
        <v>257.44966900000003</v>
      </c>
      <c r="J13" s="127">
        <f>+I13/I41</f>
        <v>3.2680982824046332E-3</v>
      </c>
    </row>
    <row r="14" spans="2:10" x14ac:dyDescent="0.3">
      <c r="B14" s="278"/>
      <c r="C14" s="22">
        <v>2018</v>
      </c>
      <c r="D14" s="38">
        <v>62.535223999999999</v>
      </c>
      <c r="E14" s="39">
        <v>119.56709600000001</v>
      </c>
      <c r="F14" s="38">
        <v>31.184279</v>
      </c>
      <c r="G14" s="39">
        <v>2.8273E-2</v>
      </c>
      <c r="H14" s="39">
        <v>37.174411999999997</v>
      </c>
      <c r="I14" s="39">
        <f t="shared" si="0"/>
        <v>250.48928400000003</v>
      </c>
      <c r="J14" s="124">
        <f>+I14/I42</f>
        <v>3.2878708040981262E-3</v>
      </c>
    </row>
    <row r="15" spans="2:10" x14ac:dyDescent="0.3">
      <c r="B15" s="278"/>
      <c r="C15" s="22">
        <v>2017</v>
      </c>
      <c r="D15" s="38">
        <v>67.925683000000006</v>
      </c>
      <c r="E15" s="39">
        <v>107.921513</v>
      </c>
      <c r="F15" s="38">
        <v>23.913049999999998</v>
      </c>
      <c r="G15" s="39">
        <v>1.205E-2</v>
      </c>
      <c r="H15" s="39">
        <v>28.176535999999999</v>
      </c>
      <c r="I15" s="39">
        <f t="shared" si="0"/>
        <v>227.94883199999998</v>
      </c>
      <c r="J15" s="124">
        <f>+I15/I43</f>
        <v>2.9539414305829147E-3</v>
      </c>
    </row>
    <row r="16" spans="2:10" ht="15" thickBot="1" x14ac:dyDescent="0.35">
      <c r="B16" s="279"/>
      <c r="C16" s="27">
        <v>2016</v>
      </c>
      <c r="D16" s="30">
        <v>47.244118</v>
      </c>
      <c r="E16" s="31">
        <v>119.67394</v>
      </c>
      <c r="F16" s="30">
        <v>26.326314</v>
      </c>
      <c r="G16" s="31">
        <v>0</v>
      </c>
      <c r="H16" s="31">
        <v>25.969586</v>
      </c>
      <c r="I16" s="39">
        <f t="shared" si="0"/>
        <v>219.21395799999999</v>
      </c>
      <c r="J16" s="124">
        <f>+I16/I44</f>
        <v>3.3038772758580718E-3</v>
      </c>
    </row>
    <row r="17" spans="2:10" x14ac:dyDescent="0.3">
      <c r="B17" s="277" t="s">
        <v>29</v>
      </c>
      <c r="C17" s="22">
        <v>2019</v>
      </c>
      <c r="D17" s="38">
        <v>4366.7871169999999</v>
      </c>
      <c r="E17" s="39">
        <v>3767.2296409999999</v>
      </c>
      <c r="F17" s="38">
        <v>1834.681462</v>
      </c>
      <c r="G17" s="39">
        <v>733.22964999999999</v>
      </c>
      <c r="H17" s="39">
        <v>1760.392229</v>
      </c>
      <c r="I17" s="126">
        <f t="shared" si="0"/>
        <v>12462.320099</v>
      </c>
      <c r="J17" s="127">
        <f>+I17/I41</f>
        <v>0.15819824926758261</v>
      </c>
    </row>
    <row r="18" spans="2:10" x14ac:dyDescent="0.3">
      <c r="B18" s="278"/>
      <c r="C18" s="22">
        <v>2018</v>
      </c>
      <c r="D18" s="38">
        <v>3474.7910029999998</v>
      </c>
      <c r="E18" s="39">
        <v>1931.0540249999999</v>
      </c>
      <c r="F18" s="38">
        <v>1657.015373</v>
      </c>
      <c r="G18" s="39">
        <v>640.72048299999994</v>
      </c>
      <c r="H18" s="39">
        <v>1184.251616</v>
      </c>
      <c r="I18" s="39">
        <f t="shared" si="0"/>
        <v>8887.8325000000004</v>
      </c>
      <c r="J18" s="124">
        <f>+I18/I42</f>
        <v>0.11665986074064731</v>
      </c>
    </row>
    <row r="19" spans="2:10" x14ac:dyDescent="0.3">
      <c r="B19" s="278"/>
      <c r="C19" s="22">
        <v>2017</v>
      </c>
      <c r="D19" s="38">
        <v>4551.861132</v>
      </c>
      <c r="E19" s="39">
        <v>2102.840025</v>
      </c>
      <c r="F19" s="38">
        <v>1606.891439</v>
      </c>
      <c r="G19" s="39">
        <v>644.37968899999998</v>
      </c>
      <c r="H19" s="39">
        <v>1722.397598</v>
      </c>
      <c r="I19" s="39">
        <f t="shared" si="0"/>
        <v>10628.369882999998</v>
      </c>
      <c r="J19" s="124">
        <f>+I19/I43</f>
        <v>0.13773083135145603</v>
      </c>
    </row>
    <row r="20" spans="2:10" ht="15" thickBot="1" x14ac:dyDescent="0.35">
      <c r="B20" s="279"/>
      <c r="C20" s="27">
        <v>2016</v>
      </c>
      <c r="D20" s="30">
        <v>3658.6551869999998</v>
      </c>
      <c r="E20" s="31">
        <v>3655.7984120000001</v>
      </c>
      <c r="F20" s="30">
        <v>1834.6295829999999</v>
      </c>
      <c r="G20" s="31">
        <v>396.19694800000002</v>
      </c>
      <c r="H20" s="31">
        <v>1868.8670259999999</v>
      </c>
      <c r="I20" s="39">
        <f t="shared" si="0"/>
        <v>11414.147156000001</v>
      </c>
      <c r="J20" s="125">
        <f>+I20/I44</f>
        <v>0.17202801206667889</v>
      </c>
    </row>
    <row r="21" spans="2:10" x14ac:dyDescent="0.3">
      <c r="B21" s="277" t="s">
        <v>11</v>
      </c>
      <c r="C21" s="22">
        <v>2019</v>
      </c>
      <c r="D21" s="38">
        <v>1754.8559780000001</v>
      </c>
      <c r="E21" s="39">
        <v>719.76777000000004</v>
      </c>
      <c r="F21" s="38">
        <v>859.34691099999998</v>
      </c>
      <c r="G21" s="39">
        <v>10.563801</v>
      </c>
      <c r="H21" s="39">
        <v>675.26894700000003</v>
      </c>
      <c r="I21" s="126">
        <f t="shared" si="0"/>
        <v>4019.8034069999999</v>
      </c>
      <c r="J21" s="124">
        <f>+I21/I41</f>
        <v>5.1027886969320556E-2</v>
      </c>
    </row>
    <row r="22" spans="2:10" x14ac:dyDescent="0.3">
      <c r="B22" s="278"/>
      <c r="C22" s="22">
        <v>2018</v>
      </c>
      <c r="D22" s="38">
        <v>2193.4360959999999</v>
      </c>
      <c r="E22" s="39">
        <v>2038.4088340000001</v>
      </c>
      <c r="F22" s="38">
        <v>1112.016357</v>
      </c>
      <c r="G22" s="39">
        <v>9.1957310000000003</v>
      </c>
      <c r="H22" s="39">
        <v>1122.3165349999999</v>
      </c>
      <c r="I22" s="39">
        <f t="shared" si="0"/>
        <v>6475.3735529999994</v>
      </c>
      <c r="J22" s="124">
        <f>+I22/I42</f>
        <v>8.4994420961089279E-2</v>
      </c>
    </row>
    <row r="23" spans="2:10" x14ac:dyDescent="0.3">
      <c r="B23" s="278"/>
      <c r="C23" s="22">
        <v>2017</v>
      </c>
      <c r="D23" s="38">
        <v>1322.8396789999999</v>
      </c>
      <c r="E23" s="39">
        <v>1464.873908</v>
      </c>
      <c r="F23" s="38">
        <v>516.29808000000003</v>
      </c>
      <c r="G23" s="39">
        <v>0.53937900000000005</v>
      </c>
      <c r="H23" s="39">
        <v>764.27816099999995</v>
      </c>
      <c r="I23" s="39">
        <f t="shared" si="0"/>
        <v>4068.8292069999998</v>
      </c>
      <c r="J23" s="124">
        <f>+I23/I43</f>
        <v>5.2727110128483252E-2</v>
      </c>
    </row>
    <row r="24" spans="2:10" ht="15" thickBot="1" x14ac:dyDescent="0.35">
      <c r="B24" s="279"/>
      <c r="C24" s="27">
        <v>2016</v>
      </c>
      <c r="D24" s="31">
        <v>1467.804363</v>
      </c>
      <c r="E24" s="30">
        <v>1215.820903</v>
      </c>
      <c r="F24" s="36">
        <v>600.84630700000002</v>
      </c>
      <c r="G24" s="36">
        <v>0.450986</v>
      </c>
      <c r="H24" s="36">
        <v>646.868515</v>
      </c>
      <c r="I24" s="39">
        <f t="shared" si="0"/>
        <v>3931.7910739999998</v>
      </c>
      <c r="J24" s="125">
        <f>+I24/I44</f>
        <v>5.9257883491206351E-2</v>
      </c>
    </row>
    <row r="25" spans="2:10" x14ac:dyDescent="0.3">
      <c r="B25" s="277" t="s">
        <v>12</v>
      </c>
      <c r="C25" s="22">
        <v>2019</v>
      </c>
      <c r="D25" s="38">
        <v>2.246969</v>
      </c>
      <c r="E25" s="39">
        <v>1.2601709999999999</v>
      </c>
      <c r="F25" s="38">
        <v>1.5131140000000001</v>
      </c>
      <c r="G25" s="39">
        <v>0</v>
      </c>
      <c r="H25" s="39">
        <v>0.60750800000000005</v>
      </c>
      <c r="I25" s="126">
        <f t="shared" si="0"/>
        <v>5.6277619999999997</v>
      </c>
      <c r="J25" s="124">
        <f>+I25/I41</f>
        <v>7.143951436186177E-5</v>
      </c>
    </row>
    <row r="26" spans="2:10" x14ac:dyDescent="0.3">
      <c r="B26" s="278"/>
      <c r="C26" s="22">
        <v>2017</v>
      </c>
      <c r="D26" s="38">
        <v>1.6349039999999999</v>
      </c>
      <c r="E26" s="39">
        <v>9.1212470000000003</v>
      </c>
      <c r="F26" s="38">
        <v>1.7300340000000001</v>
      </c>
      <c r="G26" s="39">
        <v>0</v>
      </c>
      <c r="H26" s="39">
        <v>0.78082600000000002</v>
      </c>
      <c r="I26" s="39">
        <f t="shared" si="0"/>
        <v>13.267011</v>
      </c>
      <c r="J26" s="124">
        <f>+I26/I42</f>
        <v>1.7414005672413787E-4</v>
      </c>
    </row>
    <row r="27" spans="2:10" x14ac:dyDescent="0.3">
      <c r="B27" s="278"/>
      <c r="C27" s="22">
        <v>2016</v>
      </c>
      <c r="D27" s="38">
        <v>0.86711300000000002</v>
      </c>
      <c r="E27" s="39">
        <v>7.9538929999999999</v>
      </c>
      <c r="F27" s="38">
        <v>0.448021</v>
      </c>
      <c r="G27" s="39">
        <v>0</v>
      </c>
      <c r="H27" s="39">
        <v>4.2167000000000003E-2</v>
      </c>
      <c r="I27" s="39">
        <f t="shared" si="0"/>
        <v>9.3111940000000004</v>
      </c>
      <c r="J27" s="124">
        <f>+I27/I43</f>
        <v>1.206618234604293E-4</v>
      </c>
    </row>
    <row r="28" spans="2:10" ht="15" thickBot="1" x14ac:dyDescent="0.35">
      <c r="B28" s="279"/>
      <c r="C28" s="27">
        <v>2015</v>
      </c>
      <c r="D28" s="31">
        <v>1.213695</v>
      </c>
      <c r="E28" s="31">
        <v>17.779395000000001</v>
      </c>
      <c r="F28" s="31">
        <v>0.68067800000000001</v>
      </c>
      <c r="G28" s="31">
        <v>0</v>
      </c>
      <c r="H28" s="31">
        <v>0.23774799999999999</v>
      </c>
      <c r="I28" s="39">
        <f t="shared" si="0"/>
        <v>19.911516000000002</v>
      </c>
      <c r="J28" s="102">
        <f>+I28/I44</f>
        <v>3.0009587820262987E-4</v>
      </c>
    </row>
    <row r="29" spans="2:10" x14ac:dyDescent="0.3">
      <c r="B29" s="277" t="s">
        <v>13</v>
      </c>
      <c r="C29" s="22">
        <v>2019</v>
      </c>
      <c r="D29" s="38">
        <v>18983.219406</v>
      </c>
      <c r="E29" s="39">
        <v>9947.9091680000001</v>
      </c>
      <c r="F29" s="38">
        <v>5421.9356310000003</v>
      </c>
      <c r="G29" s="39">
        <v>2127.1260120000002</v>
      </c>
      <c r="H29" s="39">
        <v>4261.1244559999996</v>
      </c>
      <c r="I29" s="126">
        <f t="shared" si="0"/>
        <v>40741.314673000001</v>
      </c>
      <c r="J29" s="128">
        <f>+I29/I41</f>
        <v>0.51717534158390377</v>
      </c>
    </row>
    <row r="30" spans="2:10" x14ac:dyDescent="0.3">
      <c r="B30" s="278"/>
      <c r="C30" s="22">
        <v>2018</v>
      </c>
      <c r="D30" s="38">
        <v>17457.792952</v>
      </c>
      <c r="E30" s="39">
        <v>9685.8140079999994</v>
      </c>
      <c r="F30" s="38">
        <v>6403.7782649999999</v>
      </c>
      <c r="G30" s="39">
        <v>2194.929987</v>
      </c>
      <c r="H30" s="39">
        <v>4239.0608080000002</v>
      </c>
      <c r="I30" s="39">
        <f t="shared" si="0"/>
        <v>39981.376020000003</v>
      </c>
      <c r="J30" s="124">
        <f>+I30/I42</f>
        <v>0.52478731554770597</v>
      </c>
    </row>
    <row r="31" spans="2:10" x14ac:dyDescent="0.3">
      <c r="B31" s="278"/>
      <c r="C31" s="22">
        <v>2017</v>
      </c>
      <c r="D31" s="38">
        <v>16209.447872999999</v>
      </c>
      <c r="E31" s="39">
        <v>9568.8884290000005</v>
      </c>
      <c r="F31" s="38">
        <v>10593.658283999999</v>
      </c>
      <c r="G31" s="39">
        <v>1833.5737919999999</v>
      </c>
      <c r="H31" s="39">
        <v>4069.107665</v>
      </c>
      <c r="I31" s="39">
        <f t="shared" si="0"/>
        <v>42274.676043000007</v>
      </c>
      <c r="J31" s="102">
        <f>+I31/I43</f>
        <v>0.54782872073627786</v>
      </c>
    </row>
    <row r="32" spans="2:10" ht="15" thickBot="1" x14ac:dyDescent="0.35">
      <c r="B32" s="279"/>
      <c r="C32" s="27">
        <v>2016</v>
      </c>
      <c r="D32" s="31">
        <v>14728.965182</v>
      </c>
      <c r="E32" s="31">
        <v>7996.6217640000004</v>
      </c>
      <c r="F32" s="31">
        <v>5167.45964</v>
      </c>
      <c r="G32" s="31">
        <v>1544.7947340000001</v>
      </c>
      <c r="H32" s="31">
        <v>3578.5419440000001</v>
      </c>
      <c r="I32" s="31">
        <f t="shared" si="0"/>
        <v>33016.383263999996</v>
      </c>
      <c r="J32" s="125">
        <f>+I32/I44</f>
        <v>0.49760553293303678</v>
      </c>
    </row>
    <row r="33" spans="2:10" x14ac:dyDescent="0.3">
      <c r="B33" s="277" t="s">
        <v>14</v>
      </c>
      <c r="C33" s="22">
        <v>2019</v>
      </c>
      <c r="D33" s="38">
        <v>296.31903299999999</v>
      </c>
      <c r="E33" s="39">
        <v>234.130651</v>
      </c>
      <c r="F33" s="38">
        <v>73.697171999999995</v>
      </c>
      <c r="G33" s="39">
        <v>8.0320000000000003E-2</v>
      </c>
      <c r="H33" s="39">
        <v>29.393160999999999</v>
      </c>
      <c r="I33" s="39">
        <f t="shared" si="0"/>
        <v>633.62033699999995</v>
      </c>
      <c r="J33" s="102">
        <f>+I33/I41</f>
        <v>8.0432557675820682E-3</v>
      </c>
    </row>
    <row r="34" spans="2:10" x14ac:dyDescent="0.3">
      <c r="B34" s="278"/>
      <c r="C34" s="22">
        <v>2018</v>
      </c>
      <c r="D34" s="38">
        <v>327.36765600000001</v>
      </c>
      <c r="E34" s="39">
        <v>177.61442299999999</v>
      </c>
      <c r="F34" s="38">
        <v>32.186425</v>
      </c>
      <c r="G34" s="39">
        <v>2.4067000000000002E-2</v>
      </c>
      <c r="H34" s="39">
        <v>39.250931000000001</v>
      </c>
      <c r="I34" s="39">
        <f t="shared" si="0"/>
        <v>576.44350199999997</v>
      </c>
      <c r="J34" s="102">
        <f>+I34/I42</f>
        <v>7.5662788051159878E-3</v>
      </c>
    </row>
    <row r="35" spans="2:10" x14ac:dyDescent="0.3">
      <c r="B35" s="278"/>
      <c r="C35" s="22">
        <v>2017</v>
      </c>
      <c r="D35" s="38">
        <v>219.70806099999999</v>
      </c>
      <c r="E35" s="39">
        <v>211.44855799999999</v>
      </c>
      <c r="F35" s="38">
        <v>33.028191</v>
      </c>
      <c r="G35" s="39">
        <v>1.6874E-2</v>
      </c>
      <c r="H35" s="39">
        <v>24.935292</v>
      </c>
      <c r="I35" s="39">
        <f t="shared" si="0"/>
        <v>489.13697599999995</v>
      </c>
      <c r="J35" s="102">
        <f>+I35/I43</f>
        <v>6.3386241813971692E-3</v>
      </c>
    </row>
    <row r="36" spans="2:10" ht="15" thickBot="1" x14ac:dyDescent="0.35">
      <c r="B36" s="279"/>
      <c r="C36" s="27">
        <v>2016</v>
      </c>
      <c r="D36" s="31">
        <v>299.74320499999999</v>
      </c>
      <c r="E36" s="31">
        <v>227.48877400000001</v>
      </c>
      <c r="F36" s="31">
        <v>58.854671000000003</v>
      </c>
      <c r="G36" s="31">
        <v>6.032E-3</v>
      </c>
      <c r="H36" s="31">
        <v>32.438946999999999</v>
      </c>
      <c r="I36" s="39">
        <f t="shared" si="0"/>
        <v>618.53162900000007</v>
      </c>
      <c r="J36" s="125">
        <f>+I36/I44</f>
        <v>9.3221828212808229E-3</v>
      </c>
    </row>
    <row r="37" spans="2:10" x14ac:dyDescent="0.3">
      <c r="B37" s="277" t="s">
        <v>15</v>
      </c>
      <c r="C37" s="22">
        <v>2019</v>
      </c>
      <c r="D37" s="38">
        <v>55.576706000000001</v>
      </c>
      <c r="E37" s="39">
        <v>3.6954039999999999</v>
      </c>
      <c r="F37" s="38">
        <v>6.3963229999999998</v>
      </c>
      <c r="G37" s="39">
        <v>1.7669999999999999E-3</v>
      </c>
      <c r="H37" s="39">
        <v>2.4467159999999999</v>
      </c>
      <c r="I37" s="126">
        <f t="shared" si="0"/>
        <v>68.116915999999989</v>
      </c>
      <c r="J37" s="101">
        <f>+I37/I41</f>
        <v>8.6468464708843969E-4</v>
      </c>
    </row>
    <row r="38" spans="2:10" x14ac:dyDescent="0.3">
      <c r="B38" s="278"/>
      <c r="C38" s="22">
        <v>2018</v>
      </c>
      <c r="D38" s="38">
        <v>73.306338999999994</v>
      </c>
      <c r="E38" s="39">
        <v>2.0396719999999999</v>
      </c>
      <c r="F38" s="38">
        <v>8.9437890000000007</v>
      </c>
      <c r="G38" s="39">
        <v>0</v>
      </c>
      <c r="H38" s="39">
        <v>2.0733609999999998</v>
      </c>
      <c r="I38" s="39">
        <f t="shared" si="0"/>
        <v>86.363160999999991</v>
      </c>
      <c r="J38" s="102">
        <f>+I38/I42</f>
        <v>1.133585082232603E-3</v>
      </c>
    </row>
    <row r="39" spans="2:10" x14ac:dyDescent="0.3">
      <c r="B39" s="278"/>
      <c r="C39" s="22">
        <v>2017</v>
      </c>
      <c r="D39" s="38">
        <v>49.005833000000003</v>
      </c>
      <c r="E39" s="39">
        <v>2.6065049999999998</v>
      </c>
      <c r="F39" s="38">
        <v>6.1640829999999998</v>
      </c>
      <c r="G39" s="39">
        <v>0</v>
      </c>
      <c r="H39" s="39">
        <v>2.2654369999999999</v>
      </c>
      <c r="I39" s="39">
        <f t="shared" si="0"/>
        <v>60.041857999999998</v>
      </c>
      <c r="J39" s="102">
        <f>+I39/I43</f>
        <v>7.7806993069118346E-4</v>
      </c>
    </row>
    <row r="40" spans="2:10" ht="15" thickBot="1" x14ac:dyDescent="0.35">
      <c r="B40" s="279"/>
      <c r="C40" s="27">
        <v>2016</v>
      </c>
      <c r="D40" s="31">
        <v>56.492719000000001</v>
      </c>
      <c r="E40" s="31">
        <v>3.1477050000000002</v>
      </c>
      <c r="F40" s="31">
        <v>4.0239830000000003</v>
      </c>
      <c r="G40" s="31">
        <v>0</v>
      </c>
      <c r="H40" s="31">
        <v>2.5510359999999999</v>
      </c>
      <c r="I40" s="39">
        <f t="shared" si="0"/>
        <v>66.215443000000008</v>
      </c>
      <c r="J40" s="125">
        <f>+I40/I44</f>
        <v>9.97964269403755E-4</v>
      </c>
    </row>
    <row r="41" spans="2:10" x14ac:dyDescent="0.3">
      <c r="B41" s="280" t="s">
        <v>35</v>
      </c>
      <c r="C41" s="22">
        <v>2019</v>
      </c>
      <c r="D41" s="126">
        <f t="shared" ref="D41:I43" si="1">(+D37+D33+D29+D25+D21+D17+D13+D9+D5)</f>
        <v>32733.870524000002</v>
      </c>
      <c r="E41" s="126">
        <f t="shared" si="1"/>
        <v>18487.527545000001</v>
      </c>
      <c r="F41" s="126">
        <f t="shared" si="1"/>
        <v>10114.188250000001</v>
      </c>
      <c r="G41" s="126">
        <f t="shared" si="1"/>
        <v>9164.0491979999988</v>
      </c>
      <c r="H41" s="126">
        <f t="shared" si="1"/>
        <v>8276.9638240000004</v>
      </c>
      <c r="I41" s="126">
        <f t="shared" si="1"/>
        <v>78776.599340999994</v>
      </c>
      <c r="J41" s="219" t="s">
        <v>337</v>
      </c>
    </row>
    <row r="42" spans="2:10" x14ac:dyDescent="0.3">
      <c r="B42" s="281"/>
      <c r="C42" s="22">
        <v>2018</v>
      </c>
      <c r="D42" s="39">
        <f t="shared" si="1"/>
        <v>30593.798524999998</v>
      </c>
      <c r="E42" s="39">
        <f t="shared" si="1"/>
        <v>17428.966416999996</v>
      </c>
      <c r="F42" s="39">
        <f t="shared" si="1"/>
        <v>10869.670156</v>
      </c>
      <c r="G42" s="39">
        <f t="shared" si="1"/>
        <v>9068.7382990000006</v>
      </c>
      <c r="H42" s="39">
        <f t="shared" si="1"/>
        <v>8224.6924490000001</v>
      </c>
      <c r="I42" s="39">
        <f t="shared" si="1"/>
        <v>76185.865846000015</v>
      </c>
      <c r="J42" s="219" t="s">
        <v>337</v>
      </c>
    </row>
    <row r="43" spans="2:10" x14ac:dyDescent="0.3">
      <c r="B43" s="281"/>
      <c r="C43" s="22">
        <v>2017</v>
      </c>
      <c r="D43" s="39">
        <f t="shared" si="1"/>
        <v>29759.690190000001</v>
      </c>
      <c r="E43" s="39">
        <f t="shared" si="1"/>
        <v>17094.188418999998</v>
      </c>
      <c r="F43" s="39">
        <f t="shared" si="1"/>
        <v>14533.955378999997</v>
      </c>
      <c r="G43" s="39">
        <f t="shared" si="1"/>
        <v>7543.6593679999996</v>
      </c>
      <c r="H43" s="39">
        <f t="shared" si="1"/>
        <v>8236.1950889999989</v>
      </c>
      <c r="I43" s="39">
        <f t="shared" si="1"/>
        <v>77167.688445000007</v>
      </c>
      <c r="J43" s="219" t="s">
        <v>337</v>
      </c>
    </row>
    <row r="44" spans="2:10" ht="15" thickBot="1" x14ac:dyDescent="0.35">
      <c r="B44" s="282"/>
      <c r="C44" s="27">
        <v>2016</v>
      </c>
      <c r="D44" s="31">
        <f>(+D40+D36+D32+D28+D24+D20+D16+D12+D8)</f>
        <v>26896.434569000001</v>
      </c>
      <c r="E44" s="31">
        <f>(+E40+E36+E32+E28+E24+E20+E16+E12+E8)</f>
        <v>16649.914418</v>
      </c>
      <c r="F44" s="31">
        <f>(+F40+F36+F32+F28+F24+F20+F16+F12+F8)</f>
        <v>9391.7482540000001</v>
      </c>
      <c r="G44" s="31">
        <f>(+G40+G36+G32+G28+G24+G20+G16+G12+G8)</f>
        <v>5791.4414770000003</v>
      </c>
      <c r="H44" s="129">
        <f>(+H40+H36+H32+H28+H24+H20+H16+H12+H8)</f>
        <v>7620.9760550000001</v>
      </c>
      <c r="I44" s="31">
        <f>(SUM(D44:H44))</f>
        <v>66350.514773000003</v>
      </c>
      <c r="J44" s="219" t="s">
        <v>337</v>
      </c>
    </row>
    <row r="45" spans="2:10" x14ac:dyDescent="0.3">
      <c r="B45" s="241" t="s">
        <v>385</v>
      </c>
      <c r="D45" s="130"/>
      <c r="J45" s="131"/>
    </row>
    <row r="46" spans="2:10" x14ac:dyDescent="0.3">
      <c r="D46" s="130"/>
    </row>
    <row r="47" spans="2:10" x14ac:dyDescent="0.3">
      <c r="D47" s="130"/>
    </row>
    <row r="48" spans="2:10" x14ac:dyDescent="0.3">
      <c r="D48" s="130"/>
    </row>
    <row r="49" spans="4:4" x14ac:dyDescent="0.3">
      <c r="D49" s="72"/>
    </row>
  </sheetData>
  <mergeCells count="10">
    <mergeCell ref="B29:B32"/>
    <mergeCell ref="B33:B36"/>
    <mergeCell ref="B37:B40"/>
    <mergeCell ref="B41:B44"/>
    <mergeCell ref="B5:B8"/>
    <mergeCell ref="B9:B12"/>
    <mergeCell ref="B13:B16"/>
    <mergeCell ref="B17:B20"/>
    <mergeCell ref="B21:B24"/>
    <mergeCell ref="B25:B28"/>
  </mergeCells>
  <pageMargins left="0.7" right="0.7" top="0.75" bottom="0.75" header="0.3" footer="0.3"/>
  <pageSetup paperSize="9" orientation="portrait" r:id="rId1"/>
  <ignoredErrors>
    <ignoredError sqref="I5:I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showGridLines="0" topLeftCell="A37" workbookViewId="0">
      <selection activeCell="D61" sqref="D61"/>
    </sheetView>
  </sheetViews>
  <sheetFormatPr defaultRowHeight="14.4" x14ac:dyDescent="0.3"/>
  <cols>
    <col min="1" max="1" width="1.77734375" style="2" customWidth="1"/>
    <col min="2" max="2" width="25.77734375" style="2" customWidth="1"/>
    <col min="3" max="10" width="20.77734375" style="2" customWidth="1"/>
    <col min="11" max="16384" width="8.88671875" style="2"/>
  </cols>
  <sheetData>
    <row r="2" spans="2:11" x14ac:dyDescent="0.3">
      <c r="B2" s="4" t="s">
        <v>208</v>
      </c>
      <c r="D2" s="4"/>
      <c r="E2" s="4"/>
      <c r="F2" s="4"/>
      <c r="G2" s="4"/>
      <c r="H2" s="4"/>
    </row>
    <row r="4" spans="2:11" x14ac:dyDescent="0.3">
      <c r="B4" s="121" t="s">
        <v>59</v>
      </c>
      <c r="C4" s="68" t="s">
        <v>5</v>
      </c>
      <c r="D4" s="132" t="s">
        <v>30</v>
      </c>
      <c r="E4" s="51" t="s">
        <v>31</v>
      </c>
      <c r="F4" s="51" t="s">
        <v>32</v>
      </c>
      <c r="G4" s="51" t="s">
        <v>33</v>
      </c>
      <c r="H4" s="51" t="s">
        <v>34</v>
      </c>
      <c r="I4" s="51" t="s">
        <v>62</v>
      </c>
      <c r="J4" s="51" t="s">
        <v>36</v>
      </c>
    </row>
    <row r="5" spans="2:11" x14ac:dyDescent="0.3">
      <c r="B5" s="278" t="s">
        <v>39</v>
      </c>
      <c r="C5" s="21">
        <v>2019</v>
      </c>
      <c r="D5" s="38">
        <v>18248.007695</v>
      </c>
      <c r="E5" s="44">
        <v>9456.1691499999997</v>
      </c>
      <c r="F5" s="38">
        <v>4326.0867939999998</v>
      </c>
      <c r="G5" s="44">
        <v>2123.49973</v>
      </c>
      <c r="H5" s="39">
        <v>3646.779978</v>
      </c>
      <c r="I5" s="39">
        <f t="shared" ref="I5:I52" si="0">SUM(D5:H5)</f>
        <v>37800.543346999999</v>
      </c>
      <c r="J5" s="124">
        <f>+I5/I53</f>
        <v>0.47984482274200385</v>
      </c>
      <c r="K5" s="229"/>
    </row>
    <row r="6" spans="2:11" x14ac:dyDescent="0.3">
      <c r="B6" s="278"/>
      <c r="C6" s="22">
        <v>2018</v>
      </c>
      <c r="D6" s="38">
        <v>17377.433303999998</v>
      </c>
      <c r="E6" s="39">
        <v>9092.1367179999997</v>
      </c>
      <c r="F6" s="38">
        <v>4516.9832390000001</v>
      </c>
      <c r="G6" s="39">
        <v>2194.0713129999999</v>
      </c>
      <c r="H6" s="39">
        <v>3734.941824</v>
      </c>
      <c r="I6" s="39">
        <f t="shared" si="0"/>
        <v>36915.566398000003</v>
      </c>
      <c r="J6" s="124">
        <f>+I6/I54</f>
        <v>0.48454612923373619</v>
      </c>
      <c r="K6" s="229"/>
    </row>
    <row r="7" spans="2:11" x14ac:dyDescent="0.3">
      <c r="B7" s="278"/>
      <c r="C7" s="22">
        <v>2017</v>
      </c>
      <c r="D7" s="38">
        <v>15780.513577</v>
      </c>
      <c r="E7" s="39">
        <v>8448.1146869999993</v>
      </c>
      <c r="F7" s="38">
        <v>5084.7436950000001</v>
      </c>
      <c r="G7" s="39">
        <v>1829.553701</v>
      </c>
      <c r="H7" s="39">
        <v>3567.3437349999999</v>
      </c>
      <c r="I7" s="39">
        <f t="shared" si="0"/>
        <v>34710.269395000003</v>
      </c>
      <c r="J7" s="124">
        <f>+I7/I55</f>
        <v>0.44980315070263083</v>
      </c>
      <c r="K7" s="229"/>
    </row>
    <row r="8" spans="2:11" ht="15" thickBot="1" x14ac:dyDescent="0.35">
      <c r="B8" s="279"/>
      <c r="C8" s="27">
        <v>2016</v>
      </c>
      <c r="D8" s="30">
        <v>14139.613211</v>
      </c>
      <c r="E8" s="31">
        <v>7725.0031730000001</v>
      </c>
      <c r="F8" s="30">
        <v>4049.819814</v>
      </c>
      <c r="G8" s="31">
        <v>1537.9175660000001</v>
      </c>
      <c r="H8" s="31">
        <v>3053.052925</v>
      </c>
      <c r="I8" s="31">
        <f t="shared" si="0"/>
        <v>30505.406688999999</v>
      </c>
      <c r="J8" s="125">
        <f>+I8/I56</f>
        <v>0.45976141697416878</v>
      </c>
      <c r="K8" s="229"/>
    </row>
    <row r="9" spans="2:11" x14ac:dyDescent="0.3">
      <c r="B9" s="277" t="s">
        <v>40</v>
      </c>
      <c r="C9" s="22">
        <v>2019</v>
      </c>
      <c r="D9" s="38">
        <v>6995.2267670000001</v>
      </c>
      <c r="E9" s="39">
        <v>3454.5172899999998</v>
      </c>
      <c r="F9" s="38">
        <v>1706.838827</v>
      </c>
      <c r="G9" s="39">
        <v>6292.7990589999999</v>
      </c>
      <c r="H9" s="39">
        <v>1338.0382830000001</v>
      </c>
      <c r="I9" s="39">
        <f t="shared" si="0"/>
        <v>19787.420226000002</v>
      </c>
      <c r="J9" s="124">
        <f>+I9/I53</f>
        <v>0.25118398600003367</v>
      </c>
    </row>
    <row r="10" spans="2:11" x14ac:dyDescent="0.3">
      <c r="B10" s="278"/>
      <c r="C10" s="22">
        <v>2018</v>
      </c>
      <c r="D10" s="38">
        <v>7326.4043030000003</v>
      </c>
      <c r="E10" s="39">
        <v>2768.213745</v>
      </c>
      <c r="F10" s="38">
        <v>1511.588546</v>
      </c>
      <c r="G10" s="39">
        <v>6223.7451879999999</v>
      </c>
      <c r="H10" s="39">
        <v>1400.335601</v>
      </c>
      <c r="I10" s="39">
        <f t="shared" si="0"/>
        <v>19230.287382999999</v>
      </c>
      <c r="J10" s="124">
        <f>+I10/I54</f>
        <v>0.25241279559480978</v>
      </c>
    </row>
    <row r="11" spans="2:11" x14ac:dyDescent="0.3">
      <c r="B11" s="278"/>
      <c r="C11" s="22">
        <v>2017</v>
      </c>
      <c r="D11" s="38">
        <v>7107.7449859999997</v>
      </c>
      <c r="E11" s="39">
        <v>3329.2873869999999</v>
      </c>
      <c r="F11" s="38">
        <v>1562.7830269999999</v>
      </c>
      <c r="G11" s="39">
        <v>5065.1019699999997</v>
      </c>
      <c r="H11" s="39">
        <v>1484.7160269999999</v>
      </c>
      <c r="I11" s="39">
        <f t="shared" si="0"/>
        <v>18549.633396999998</v>
      </c>
      <c r="J11" s="124">
        <f>+I11/I55</f>
        <v>0.24038083517586434</v>
      </c>
    </row>
    <row r="12" spans="2:11" ht="15" thickBot="1" x14ac:dyDescent="0.35">
      <c r="B12" s="279"/>
      <c r="C12" s="27">
        <v>2016</v>
      </c>
      <c r="D12" s="32">
        <v>6420.6631070000003</v>
      </c>
      <c r="E12" s="31">
        <v>3115.3745690000001</v>
      </c>
      <c r="F12" s="30">
        <v>1486.3618369999999</v>
      </c>
      <c r="G12" s="31">
        <v>3849.9873849999999</v>
      </c>
      <c r="H12" s="31">
        <v>1296.7064009999999</v>
      </c>
      <c r="I12" s="31">
        <f t="shared" si="0"/>
        <v>16169.093299</v>
      </c>
      <c r="J12" s="125">
        <f>+I12/I56</f>
        <v>0.24369205505515815</v>
      </c>
    </row>
    <row r="13" spans="2:11" x14ac:dyDescent="0.3">
      <c r="B13" s="277" t="s">
        <v>41</v>
      </c>
      <c r="C13" s="22">
        <v>2019</v>
      </c>
      <c r="D13" s="38">
        <v>4366.7871169999999</v>
      </c>
      <c r="E13" s="39">
        <v>3767.2296409999999</v>
      </c>
      <c r="F13" s="38">
        <v>1834.681462</v>
      </c>
      <c r="G13" s="39">
        <v>733.22964999999999</v>
      </c>
      <c r="H13" s="39">
        <v>1760.392229</v>
      </c>
      <c r="I13" s="126">
        <f t="shared" si="0"/>
        <v>12462.320099</v>
      </c>
      <c r="J13" s="124">
        <f>+I13/I53</f>
        <v>0.15819824926758261</v>
      </c>
    </row>
    <row r="14" spans="2:11" x14ac:dyDescent="0.3">
      <c r="B14" s="278"/>
      <c r="C14" s="22">
        <v>2018</v>
      </c>
      <c r="D14" s="38">
        <v>3494.0754900000002</v>
      </c>
      <c r="E14" s="39">
        <v>1911.769538</v>
      </c>
      <c r="F14" s="38">
        <v>1657.015373</v>
      </c>
      <c r="G14" s="39">
        <v>640.72048299999994</v>
      </c>
      <c r="H14" s="39">
        <v>1184.251616</v>
      </c>
      <c r="I14" s="39">
        <f t="shared" si="0"/>
        <v>8887.8325000000004</v>
      </c>
      <c r="J14" s="124">
        <f>+I14/I54</f>
        <v>0.11665986074064734</v>
      </c>
    </row>
    <row r="15" spans="2:11" x14ac:dyDescent="0.3">
      <c r="B15" s="278"/>
      <c r="C15" s="22">
        <v>2017</v>
      </c>
      <c r="D15" s="39">
        <v>4551.861132</v>
      </c>
      <c r="E15" s="42">
        <v>2102.840025</v>
      </c>
      <c r="F15" s="39">
        <v>1606.891439</v>
      </c>
      <c r="G15" s="42">
        <v>644.37968899999998</v>
      </c>
      <c r="H15" s="39">
        <v>1722.397598</v>
      </c>
      <c r="I15" s="39">
        <f t="shared" si="0"/>
        <v>10628.369882999998</v>
      </c>
      <c r="J15" s="124">
        <f>+I15/I55</f>
        <v>0.13773083135145603</v>
      </c>
    </row>
    <row r="16" spans="2:11" ht="15" thickBot="1" x14ac:dyDescent="0.35">
      <c r="B16" s="279"/>
      <c r="C16" s="27">
        <v>2016</v>
      </c>
      <c r="D16" s="32">
        <v>3658.6551869999998</v>
      </c>
      <c r="E16" s="31">
        <v>3655.7984120000001</v>
      </c>
      <c r="F16" s="31">
        <v>1834.6295829999999</v>
      </c>
      <c r="G16" s="31">
        <v>396.19694800000002</v>
      </c>
      <c r="H16" s="31">
        <v>1868.8670259999999</v>
      </c>
      <c r="I16" s="31">
        <f t="shared" si="0"/>
        <v>11414.147156000001</v>
      </c>
      <c r="J16" s="124">
        <f>+I16/I56</f>
        <v>0.17202801206667889</v>
      </c>
    </row>
    <row r="17" spans="2:12" x14ac:dyDescent="0.3">
      <c r="B17" s="277" t="s">
        <v>42</v>
      </c>
      <c r="C17" s="22">
        <v>2019</v>
      </c>
      <c r="D17" s="38">
        <v>1754.8559780000001</v>
      </c>
      <c r="E17" s="39">
        <v>719.76777000000004</v>
      </c>
      <c r="F17" s="38">
        <v>859.34691099999998</v>
      </c>
      <c r="G17" s="39">
        <v>10.563801</v>
      </c>
      <c r="H17" s="39">
        <v>675.26894700000003</v>
      </c>
      <c r="I17" s="39">
        <f t="shared" si="0"/>
        <v>4019.8034069999999</v>
      </c>
      <c r="J17" s="133">
        <f>+I17/I53</f>
        <v>5.1027886969320556E-2</v>
      </c>
    </row>
    <row r="18" spans="2:12" x14ac:dyDescent="0.3">
      <c r="B18" s="278"/>
      <c r="C18" s="22">
        <v>2018</v>
      </c>
      <c r="D18" s="38">
        <v>2198.9677320000001</v>
      </c>
      <c r="E18" s="39">
        <v>2032.8771979999999</v>
      </c>
      <c r="F18" s="38">
        <v>1112.016357</v>
      </c>
      <c r="G18" s="39">
        <v>9.1957310000000003</v>
      </c>
      <c r="H18" s="39">
        <v>1122.3165349999999</v>
      </c>
      <c r="I18" s="39">
        <f t="shared" si="0"/>
        <v>6475.3735529999994</v>
      </c>
      <c r="J18" s="124">
        <f>+I18/I54</f>
        <v>8.4994420961089293E-2</v>
      </c>
      <c r="K18" s="72"/>
      <c r="L18" s="72"/>
    </row>
    <row r="19" spans="2:12" x14ac:dyDescent="0.3">
      <c r="B19" s="278"/>
      <c r="C19" s="22">
        <v>2017</v>
      </c>
      <c r="D19" s="38">
        <v>1322.8396789999999</v>
      </c>
      <c r="E19" s="39">
        <v>1464.873908</v>
      </c>
      <c r="F19" s="38">
        <v>516.29808000000003</v>
      </c>
      <c r="G19" s="39">
        <v>0.53937900000000005</v>
      </c>
      <c r="H19" s="39">
        <v>764.27816099999995</v>
      </c>
      <c r="I19" s="39">
        <f t="shared" si="0"/>
        <v>4068.8292069999998</v>
      </c>
      <c r="J19" s="124">
        <f>+I19/I55</f>
        <v>5.2727110128483252E-2</v>
      </c>
    </row>
    <row r="20" spans="2:12" ht="15" thickBot="1" x14ac:dyDescent="0.35">
      <c r="B20" s="279"/>
      <c r="C20" s="27">
        <v>2016</v>
      </c>
      <c r="D20" s="32">
        <v>1467.804363</v>
      </c>
      <c r="E20" s="31">
        <v>1215.820903</v>
      </c>
      <c r="F20" s="30">
        <v>600.84630700000002</v>
      </c>
      <c r="G20" s="31">
        <v>0.450986</v>
      </c>
      <c r="H20" s="31">
        <v>646.868515</v>
      </c>
      <c r="I20" s="31">
        <f t="shared" si="0"/>
        <v>3931.7910739999998</v>
      </c>
      <c r="J20" s="124">
        <f>+I20/I56</f>
        <v>5.9257883491206351E-2</v>
      </c>
    </row>
    <row r="21" spans="2:12" x14ac:dyDescent="0.3">
      <c r="B21" s="277" t="s">
        <v>43</v>
      </c>
      <c r="C21" s="22">
        <v>2019</v>
      </c>
      <c r="D21" s="38">
        <v>735.21171100000004</v>
      </c>
      <c r="E21" s="39">
        <v>491.74001800000002</v>
      </c>
      <c r="F21" s="38">
        <v>1095.848837</v>
      </c>
      <c r="G21" s="39">
        <v>3.6262819999999998</v>
      </c>
      <c r="H21" s="39">
        <v>614.34447799999998</v>
      </c>
      <c r="I21" s="39">
        <f t="shared" si="0"/>
        <v>2940.771326</v>
      </c>
      <c r="J21" s="127">
        <f>+I21/I53</f>
        <v>3.7330518841899904E-2</v>
      </c>
    </row>
    <row r="22" spans="2:12" x14ac:dyDescent="0.3">
      <c r="B22" s="278"/>
      <c r="C22" s="22">
        <v>2018</v>
      </c>
      <c r="D22" s="38">
        <v>484.61631599999998</v>
      </c>
      <c r="E22" s="39">
        <v>189.42062200000001</v>
      </c>
      <c r="F22" s="38">
        <v>1886.795026</v>
      </c>
      <c r="G22" s="39">
        <v>0.85867400000000005</v>
      </c>
      <c r="H22" s="39">
        <v>504.11898400000001</v>
      </c>
      <c r="I22" s="39">
        <f t="shared" si="0"/>
        <v>3065.8096220000002</v>
      </c>
      <c r="J22" s="124">
        <f>+I22/I54</f>
        <v>4.0241186313969876E-2</v>
      </c>
    </row>
    <row r="23" spans="2:12" x14ac:dyDescent="0.3">
      <c r="B23" s="278"/>
      <c r="C23" s="22">
        <v>2017</v>
      </c>
      <c r="D23" s="38">
        <v>428.93429600000002</v>
      </c>
      <c r="E23" s="39">
        <v>1120.7737420000001</v>
      </c>
      <c r="F23" s="38">
        <v>5508.914589</v>
      </c>
      <c r="G23" s="39">
        <v>4.0200909999999999</v>
      </c>
      <c r="H23" s="39">
        <v>501.76393000000002</v>
      </c>
      <c r="I23" s="39">
        <f t="shared" si="0"/>
        <v>7564.406648000001</v>
      </c>
      <c r="J23" s="124">
        <f>+I23/I55</f>
        <v>9.8025570033647008E-2</v>
      </c>
    </row>
    <row r="24" spans="2:12" ht="15" thickBot="1" x14ac:dyDescent="0.35">
      <c r="B24" s="279"/>
      <c r="C24" s="27">
        <v>2016</v>
      </c>
      <c r="D24" s="32">
        <v>589.35197100000005</v>
      </c>
      <c r="E24" s="31">
        <v>271.61859099999998</v>
      </c>
      <c r="F24" s="30">
        <v>1117.6398260000001</v>
      </c>
      <c r="G24" s="31">
        <v>6.8771680000000002</v>
      </c>
      <c r="H24" s="31">
        <v>525.48901899999998</v>
      </c>
      <c r="I24" s="31">
        <f t="shared" si="0"/>
        <v>2510.9765750000001</v>
      </c>
      <c r="J24" s="125">
        <f>+I24/I56</f>
        <v>3.7844115958868059E-2</v>
      </c>
    </row>
    <row r="25" spans="2:12" x14ac:dyDescent="0.3">
      <c r="B25" s="277" t="s">
        <v>44</v>
      </c>
      <c r="C25" s="22">
        <v>2019</v>
      </c>
      <c r="D25" s="38">
        <v>216.20213699999999</v>
      </c>
      <c r="E25" s="39">
        <v>232.25652600000001</v>
      </c>
      <c r="F25" s="38">
        <v>66.916111000000001</v>
      </c>
      <c r="G25" s="39">
        <v>8.0320000000000003E-2</v>
      </c>
      <c r="H25" s="39">
        <v>25.388116</v>
      </c>
      <c r="I25" s="39">
        <f t="shared" si="0"/>
        <v>540.84321</v>
      </c>
      <c r="J25" s="101">
        <f>+I25/I53</f>
        <v>6.8655313192545146E-3</v>
      </c>
    </row>
    <row r="26" spans="2:12" x14ac:dyDescent="0.3">
      <c r="B26" s="278"/>
      <c r="C26" s="22">
        <v>2018</v>
      </c>
      <c r="D26" s="38">
        <v>260.64258999999998</v>
      </c>
      <c r="E26" s="39">
        <v>175.59213</v>
      </c>
      <c r="F26" s="38">
        <v>25.072102999999998</v>
      </c>
      <c r="G26" s="39">
        <v>1.5481999999999999E-2</v>
      </c>
      <c r="H26" s="39">
        <v>36.921058000000002</v>
      </c>
      <c r="I26" s="39">
        <f t="shared" si="0"/>
        <v>498.24336300000004</v>
      </c>
      <c r="J26" s="124">
        <f>+I26/I54</f>
        <v>6.5398398701293934E-3</v>
      </c>
    </row>
    <row r="27" spans="2:12" x14ac:dyDescent="0.3">
      <c r="B27" s="278"/>
      <c r="C27" s="22">
        <v>2017</v>
      </c>
      <c r="D27" s="38">
        <v>173.192599</v>
      </c>
      <c r="E27" s="39">
        <v>210.125225</v>
      </c>
      <c r="F27" s="38">
        <v>29.394691000000002</v>
      </c>
      <c r="G27" s="39">
        <v>1.6874E-2</v>
      </c>
      <c r="H27" s="39">
        <v>22.957577000000001</v>
      </c>
      <c r="I27" s="39">
        <f t="shared" si="0"/>
        <v>435.68696599999998</v>
      </c>
      <c r="J27" s="124">
        <f>+I27/I55</f>
        <v>5.6459766358108376E-3</v>
      </c>
    </row>
    <row r="28" spans="2:12" ht="15" thickBot="1" x14ac:dyDescent="0.35">
      <c r="B28" s="279"/>
      <c r="C28" s="27">
        <v>2016</v>
      </c>
      <c r="D28" s="32">
        <v>255.17399800000001</v>
      </c>
      <c r="E28" s="31">
        <v>226.750055</v>
      </c>
      <c r="F28" s="30">
        <v>56.689784000000003</v>
      </c>
      <c r="G28" s="31">
        <v>6.032E-3</v>
      </c>
      <c r="H28" s="31">
        <v>31.448512000000001</v>
      </c>
      <c r="I28" s="31">
        <f t="shared" si="0"/>
        <v>570.06838100000004</v>
      </c>
      <c r="J28" s="125">
        <f>+I28/I56</f>
        <v>8.5917702816674726E-3</v>
      </c>
    </row>
    <row r="29" spans="2:12" x14ac:dyDescent="0.3">
      <c r="B29" s="277" t="s">
        <v>45</v>
      </c>
      <c r="C29" s="22">
        <v>2019</v>
      </c>
      <c r="D29" s="38">
        <v>67.571411999999995</v>
      </c>
      <c r="E29" s="39">
        <v>126.110709</v>
      </c>
      <c r="F29" s="38">
        <v>27.948899000000001</v>
      </c>
      <c r="G29" s="39">
        <v>9.2725000000000002E-2</v>
      </c>
      <c r="H29" s="39">
        <v>35.725923999999999</v>
      </c>
      <c r="I29" s="39">
        <f t="shared" si="0"/>
        <v>257.44966900000003</v>
      </c>
      <c r="J29" s="101">
        <f>+I29/I53</f>
        <v>3.2680982824046332E-3</v>
      </c>
    </row>
    <row r="30" spans="2:12" x14ac:dyDescent="0.3">
      <c r="B30" s="278"/>
      <c r="C30" s="22">
        <v>2018</v>
      </c>
      <c r="D30" s="38">
        <v>62.535223999999999</v>
      </c>
      <c r="E30" s="39">
        <v>119.56709600000001</v>
      </c>
      <c r="F30" s="38">
        <v>31.184279</v>
      </c>
      <c r="G30" s="39">
        <v>2.8273E-2</v>
      </c>
      <c r="H30" s="39">
        <v>37.174411999999997</v>
      </c>
      <c r="I30" s="39">
        <f t="shared" si="0"/>
        <v>250.48928400000003</v>
      </c>
      <c r="J30" s="124">
        <f>+I30/I54</f>
        <v>3.2878708040981267E-3</v>
      </c>
    </row>
    <row r="31" spans="2:12" x14ac:dyDescent="0.3">
      <c r="B31" s="278"/>
      <c r="C31" s="22">
        <v>2017</v>
      </c>
      <c r="D31" s="38">
        <v>67.925683000000006</v>
      </c>
      <c r="E31" s="39">
        <v>107.921513</v>
      </c>
      <c r="F31" s="38">
        <v>23.913049999999998</v>
      </c>
      <c r="G31" s="39">
        <v>1.205E-2</v>
      </c>
      <c r="H31" s="39">
        <v>28.176535999999999</v>
      </c>
      <c r="I31" s="39">
        <f t="shared" si="0"/>
        <v>227.94883199999998</v>
      </c>
      <c r="J31" s="124">
        <f>+I31/I55</f>
        <v>2.9539414305829147E-3</v>
      </c>
    </row>
    <row r="32" spans="2:12" ht="15" thickBot="1" x14ac:dyDescent="0.35">
      <c r="B32" s="279"/>
      <c r="C32" s="27">
        <v>2016</v>
      </c>
      <c r="D32" s="32">
        <v>47.244118</v>
      </c>
      <c r="E32" s="31">
        <v>119.67394</v>
      </c>
      <c r="F32" s="30">
        <v>26.326314</v>
      </c>
      <c r="G32" s="31">
        <v>0</v>
      </c>
      <c r="H32" s="31">
        <v>25.969586</v>
      </c>
      <c r="I32" s="31">
        <f t="shared" si="0"/>
        <v>219.21395799999999</v>
      </c>
      <c r="J32" s="124">
        <f>+I32/I56</f>
        <v>3.3038772758580718E-3</v>
      </c>
    </row>
    <row r="33" spans="2:10" x14ac:dyDescent="0.3">
      <c r="B33" s="277" t="s">
        <v>46</v>
      </c>
      <c r="C33" s="22">
        <v>2019</v>
      </c>
      <c r="D33" s="38">
        <v>154.52170899999999</v>
      </c>
      <c r="E33" s="39">
        <v>30.297181999999999</v>
      </c>
      <c r="F33" s="38">
        <v>126.20250299999999</v>
      </c>
      <c r="G33" s="39">
        <v>1.2688E-2</v>
      </c>
      <c r="H33" s="39">
        <v>145.660698</v>
      </c>
      <c r="I33" s="39">
        <f t="shared" si="0"/>
        <v>456.69478000000004</v>
      </c>
      <c r="J33" s="127">
        <f>+I33/I53</f>
        <v>5.7973406293296177E-3</v>
      </c>
    </row>
    <row r="34" spans="2:10" x14ac:dyDescent="0.3">
      <c r="B34" s="278"/>
      <c r="C34" s="22">
        <v>2018</v>
      </c>
      <c r="D34" s="38">
        <v>138.80860300000001</v>
      </c>
      <c r="E34" s="39">
        <v>26.722090000000001</v>
      </c>
      <c r="F34" s="38">
        <v>80.990380000000002</v>
      </c>
      <c r="G34" s="39">
        <v>9.4570000000000001E-2</v>
      </c>
      <c r="H34" s="39">
        <v>170.496261</v>
      </c>
      <c r="I34" s="39">
        <f t="shared" si="0"/>
        <v>417.11190399999998</v>
      </c>
      <c r="J34" s="124">
        <f>+I34/I54</f>
        <v>5.4749250319362178E-3</v>
      </c>
    </row>
    <row r="35" spans="2:10" x14ac:dyDescent="0.3">
      <c r="B35" s="278"/>
      <c r="C35" s="22">
        <v>2017</v>
      </c>
      <c r="D35" s="38">
        <v>120.806246</v>
      </c>
      <c r="E35" s="39">
        <v>37.870857000000001</v>
      </c>
      <c r="F35" s="38">
        <v>148.15490299999999</v>
      </c>
      <c r="G35" s="39">
        <v>2.9305000000000001E-2</v>
      </c>
      <c r="H35" s="39">
        <v>109.18213799999999</v>
      </c>
      <c r="I35" s="39">
        <f t="shared" si="0"/>
        <v>416.04344900000001</v>
      </c>
      <c r="J35" s="124">
        <f>+I35/I55</f>
        <v>5.3914203908871534E-3</v>
      </c>
    </row>
    <row r="36" spans="2:10" ht="15" thickBot="1" x14ac:dyDescent="0.35">
      <c r="B36" s="279"/>
      <c r="C36" s="27">
        <v>2016</v>
      </c>
      <c r="D36" s="32">
        <v>152.86049299999999</v>
      </c>
      <c r="E36" s="31">
        <v>35.011266999999997</v>
      </c>
      <c r="F36" s="30">
        <v>161.513958</v>
      </c>
      <c r="G36" s="31">
        <v>4.3449999999999999E-3</v>
      </c>
      <c r="H36" s="31">
        <v>128.44887</v>
      </c>
      <c r="I36" s="31">
        <f t="shared" si="0"/>
        <v>477.838933</v>
      </c>
      <c r="J36" s="125">
        <f>+I36/I56</f>
        <v>7.2017366351232416E-3</v>
      </c>
    </row>
    <row r="37" spans="2:10" x14ac:dyDescent="0.3">
      <c r="B37" s="277" t="s">
        <v>47</v>
      </c>
      <c r="C37" s="22">
        <v>2019</v>
      </c>
      <c r="D37" s="38">
        <v>80.116895999999997</v>
      </c>
      <c r="E37" s="39">
        <v>1.874125</v>
      </c>
      <c r="F37" s="38">
        <v>6.7810610000000002</v>
      </c>
      <c r="G37" s="39">
        <v>0</v>
      </c>
      <c r="H37" s="39">
        <v>4.005045</v>
      </c>
      <c r="I37" s="39">
        <f t="shared" si="0"/>
        <v>92.777126999999993</v>
      </c>
      <c r="J37" s="101">
        <f>+I37/I53</f>
        <v>1.1777244483275543E-3</v>
      </c>
    </row>
    <row r="38" spans="2:10" x14ac:dyDescent="0.3">
      <c r="B38" s="278"/>
      <c r="C38" s="22">
        <v>2018</v>
      </c>
      <c r="D38" s="38">
        <v>67.318372999999994</v>
      </c>
      <c r="E38" s="39">
        <v>1.4289860000000001</v>
      </c>
      <c r="F38" s="38">
        <v>7.1143219999999996</v>
      </c>
      <c r="G38" s="39">
        <v>8.5850000000000006E-3</v>
      </c>
      <c r="H38" s="39">
        <v>2.3298730000000001</v>
      </c>
      <c r="I38" s="39">
        <f t="shared" si="0"/>
        <v>78.200138999999993</v>
      </c>
      <c r="J38" s="124">
        <f>+I38/I54</f>
        <v>1.026438934986597E-3</v>
      </c>
    </row>
    <row r="39" spans="2:10" x14ac:dyDescent="0.3">
      <c r="B39" s="278"/>
      <c r="C39" s="22">
        <v>2017</v>
      </c>
      <c r="D39" s="39">
        <v>46.515461999999999</v>
      </c>
      <c r="E39" s="42">
        <v>1.3233330000000001</v>
      </c>
      <c r="F39" s="39">
        <v>3.6335000000000002</v>
      </c>
      <c r="G39" s="42">
        <v>0</v>
      </c>
      <c r="H39" s="39">
        <v>1.9777149999999999</v>
      </c>
      <c r="I39" s="39">
        <f t="shared" si="0"/>
        <v>53.450009999999992</v>
      </c>
      <c r="J39" s="124">
        <f>+I39/I55</f>
        <v>6.9264754558633177E-4</v>
      </c>
    </row>
    <row r="40" spans="2:10" ht="15" thickBot="1" x14ac:dyDescent="0.35">
      <c r="B40" s="279"/>
      <c r="C40" s="27">
        <v>2016</v>
      </c>
      <c r="D40" s="32">
        <v>44.569206999999999</v>
      </c>
      <c r="E40" s="31">
        <v>0.73871900000000001</v>
      </c>
      <c r="F40" s="31">
        <v>2.1648869999999998</v>
      </c>
      <c r="G40" s="129">
        <v>0</v>
      </c>
      <c r="H40" s="129">
        <v>0.99043499999999995</v>
      </c>
      <c r="I40" s="31">
        <f t="shared" si="0"/>
        <v>48.463248</v>
      </c>
      <c r="J40" s="125">
        <f>+I40/I56</f>
        <v>7.3041253961334961E-4</v>
      </c>
    </row>
    <row r="41" spans="2:10" x14ac:dyDescent="0.3">
      <c r="B41" s="277" t="s">
        <v>48</v>
      </c>
      <c r="C41" s="23">
        <v>2019</v>
      </c>
      <c r="D41" s="71">
        <v>57.545426999999997</v>
      </c>
      <c r="E41" s="39">
        <v>202.60955899999999</v>
      </c>
      <c r="F41" s="39">
        <v>55.627408000000003</v>
      </c>
      <c r="G41" s="39">
        <v>0.143176</v>
      </c>
      <c r="H41" s="39">
        <v>28.305902</v>
      </c>
      <c r="I41" s="39">
        <f t="shared" si="0"/>
        <v>344.231472</v>
      </c>
      <c r="J41" s="101">
        <f>+I41/I53</f>
        <v>4.3697173383929208E-3</v>
      </c>
    </row>
    <row r="42" spans="2:10" x14ac:dyDescent="0.3">
      <c r="B42" s="278"/>
      <c r="C42" s="23">
        <v>2018</v>
      </c>
      <c r="D42" s="71">
        <v>44.805396000000002</v>
      </c>
      <c r="E42" s="39">
        <v>163.327326</v>
      </c>
      <c r="F42" s="39">
        <v>30.236708</v>
      </c>
      <c r="G42" s="39">
        <v>0</v>
      </c>
      <c r="H42" s="39">
        <v>28.952097999999999</v>
      </c>
      <c r="I42" s="39">
        <f t="shared" si="0"/>
        <v>267.321528</v>
      </c>
      <c r="J42" s="124">
        <f>+I42/I54</f>
        <v>3.5088073756404676E-3</v>
      </c>
    </row>
    <row r="43" spans="2:10" x14ac:dyDescent="0.3">
      <c r="B43" s="278"/>
      <c r="C43" s="23">
        <v>2017</v>
      </c>
      <c r="D43" s="71">
        <v>109.48358399999999</v>
      </c>
      <c r="E43" s="39">
        <v>260.497344</v>
      </c>
      <c r="F43" s="39">
        <v>42.616301</v>
      </c>
      <c r="G43" s="39">
        <v>6.3090000000000004E-3</v>
      </c>
      <c r="H43" s="39">
        <v>31.094068</v>
      </c>
      <c r="I43" s="39">
        <f t="shared" si="0"/>
        <v>443.69760600000001</v>
      </c>
      <c r="J43" s="124">
        <f>+I43/I55</f>
        <v>5.7497848508995851E-3</v>
      </c>
    </row>
    <row r="44" spans="2:10" ht="15" thickBot="1" x14ac:dyDescent="0.35">
      <c r="B44" s="279"/>
      <c r="C44" s="28">
        <v>2016</v>
      </c>
      <c r="D44" s="32">
        <v>62.792499999999997</v>
      </c>
      <c r="E44" s="31">
        <v>263.19768900000003</v>
      </c>
      <c r="F44" s="31">
        <v>51.051282999999998</v>
      </c>
      <c r="G44" s="31">
        <v>1.047E-3</v>
      </c>
      <c r="H44" s="31">
        <v>40.345981999999999</v>
      </c>
      <c r="I44" s="31">
        <f t="shared" si="0"/>
        <v>417.38850100000008</v>
      </c>
      <c r="J44" s="125">
        <f>+I44/I56</f>
        <v>6.2906595740512307E-3</v>
      </c>
    </row>
    <row r="45" spans="2:10" x14ac:dyDescent="0.3">
      <c r="B45" s="277" t="s">
        <v>49</v>
      </c>
      <c r="C45" s="23">
        <v>2019</v>
      </c>
      <c r="D45" s="71">
        <v>55.576706000000001</v>
      </c>
      <c r="E45" s="39">
        <v>3.6954039999999999</v>
      </c>
      <c r="F45" s="39">
        <v>6.3963229999999998</v>
      </c>
      <c r="G45" s="39">
        <v>1.7669999999999999E-3</v>
      </c>
      <c r="H45" s="39">
        <v>2.4467159999999999</v>
      </c>
      <c r="I45" s="39">
        <f t="shared" si="0"/>
        <v>68.116915999999989</v>
      </c>
      <c r="J45" s="101">
        <f>+I45/I53</f>
        <v>8.6468464708843969E-4</v>
      </c>
    </row>
    <row r="46" spans="2:10" x14ac:dyDescent="0.3">
      <c r="B46" s="278"/>
      <c r="C46" s="23">
        <v>2018</v>
      </c>
      <c r="D46" s="71">
        <v>73.326350000000005</v>
      </c>
      <c r="E46" s="39">
        <v>2.0196610000000002</v>
      </c>
      <c r="F46" s="39">
        <v>8.9437890000000007</v>
      </c>
      <c r="G46" s="39">
        <v>0</v>
      </c>
      <c r="H46" s="39">
        <v>2.0733609999999998</v>
      </c>
      <c r="I46" s="39">
        <f t="shared" si="0"/>
        <v>86.363161000000005</v>
      </c>
      <c r="J46" s="124">
        <f>+I46/I54</f>
        <v>1.1335850822326034E-3</v>
      </c>
    </row>
    <row r="47" spans="2:10" x14ac:dyDescent="0.3">
      <c r="B47" s="278"/>
      <c r="C47" s="23">
        <v>2017</v>
      </c>
      <c r="D47" s="71">
        <v>49.005833000000003</v>
      </c>
      <c r="E47" s="39">
        <v>2.6065049999999998</v>
      </c>
      <c r="F47" s="39">
        <v>6.1640829999999998</v>
      </c>
      <c r="G47" s="39">
        <v>0</v>
      </c>
      <c r="H47" s="39">
        <v>2.2654369999999999</v>
      </c>
      <c r="I47" s="39">
        <f t="shared" si="0"/>
        <v>60.041857999999998</v>
      </c>
      <c r="J47" s="124">
        <f>+I47/I55</f>
        <v>7.7806993069118346E-4</v>
      </c>
    </row>
    <row r="48" spans="2:10" ht="15" thickBot="1" x14ac:dyDescent="0.35">
      <c r="B48" s="279"/>
      <c r="C48" s="28">
        <v>2016</v>
      </c>
      <c r="D48" s="30">
        <v>56.492719000000001</v>
      </c>
      <c r="E48" s="31">
        <v>3.1477050000000002</v>
      </c>
      <c r="F48" s="31">
        <v>4.0239830000000003</v>
      </c>
      <c r="G48" s="31">
        <v>0</v>
      </c>
      <c r="H48" s="31">
        <v>2.5510359999999999</v>
      </c>
      <c r="I48" s="31">
        <f t="shared" si="0"/>
        <v>66.215443000000008</v>
      </c>
      <c r="J48" s="124">
        <f>+I48/I56</f>
        <v>9.97964269403755E-4</v>
      </c>
    </row>
    <row r="49" spans="2:10" x14ac:dyDescent="0.3">
      <c r="B49" s="277" t="s">
        <v>50</v>
      </c>
      <c r="C49" s="23">
        <v>2019</v>
      </c>
      <c r="D49" s="71">
        <v>2.246969</v>
      </c>
      <c r="E49" s="39">
        <v>1.2601709999999999</v>
      </c>
      <c r="F49" s="39">
        <v>1.5131140000000001</v>
      </c>
      <c r="G49" s="39">
        <v>0</v>
      </c>
      <c r="H49" s="39">
        <v>0.60750800000000005</v>
      </c>
      <c r="I49" s="39">
        <f t="shared" si="0"/>
        <v>5.6277619999999997</v>
      </c>
      <c r="J49" s="127">
        <f>+I49/I53</f>
        <v>7.143951436186177E-5</v>
      </c>
    </row>
    <row r="50" spans="2:10" x14ac:dyDescent="0.3">
      <c r="B50" s="278"/>
      <c r="C50" s="23">
        <v>2018</v>
      </c>
      <c r="D50" s="71">
        <v>1.6349039999999999</v>
      </c>
      <c r="E50" s="39">
        <v>9.1212470000000003</v>
      </c>
      <c r="F50" s="39">
        <v>1.7300340000000001</v>
      </c>
      <c r="G50" s="39">
        <v>0</v>
      </c>
      <c r="H50" s="39">
        <v>0.78082600000000002</v>
      </c>
      <c r="I50" s="39">
        <f t="shared" si="0"/>
        <v>13.267011</v>
      </c>
      <c r="J50" s="124">
        <f>+I50/I54</f>
        <v>1.741400567241379E-4</v>
      </c>
    </row>
    <row r="51" spans="2:10" x14ac:dyDescent="0.3">
      <c r="B51" s="278"/>
      <c r="C51" s="23">
        <v>2017</v>
      </c>
      <c r="D51" s="39">
        <v>0.86711300000000002</v>
      </c>
      <c r="E51" s="39">
        <v>7.9538929999999999</v>
      </c>
      <c r="F51" s="42">
        <v>0.448021</v>
      </c>
      <c r="G51" s="39">
        <v>0</v>
      </c>
      <c r="H51" s="39">
        <v>4.2167000000000003E-2</v>
      </c>
      <c r="I51" s="39">
        <f t="shared" si="0"/>
        <v>9.3111940000000004</v>
      </c>
      <c r="J51" s="124">
        <f>+I51/I55</f>
        <v>1.206618234604293E-4</v>
      </c>
    </row>
    <row r="52" spans="2:10" ht="15" thickBot="1" x14ac:dyDescent="0.35">
      <c r="B52" s="279"/>
      <c r="C52" s="28">
        <v>2016</v>
      </c>
      <c r="D52" s="31">
        <v>1.213695</v>
      </c>
      <c r="E52" s="31">
        <v>17.779395000000001</v>
      </c>
      <c r="F52" s="31">
        <v>0.68067800000000001</v>
      </c>
      <c r="G52" s="31">
        <v>0</v>
      </c>
      <c r="H52" s="31">
        <v>0.23774799999999999</v>
      </c>
      <c r="I52" s="31">
        <f t="shared" si="0"/>
        <v>19.911516000000002</v>
      </c>
      <c r="J52" s="125">
        <f>+I52/I56</f>
        <v>3.0009587820262987E-4</v>
      </c>
    </row>
    <row r="53" spans="2:10" x14ac:dyDescent="0.3">
      <c r="B53" s="280" t="s">
        <v>35</v>
      </c>
      <c r="C53" s="23">
        <v>2019</v>
      </c>
      <c r="D53" s="126">
        <f t="shared" ref="D53:I55" si="1">+D49+D45+D41+D37+D33+D29+D25+D21+D17+D13+D9+D5</f>
        <v>32733.870523999998</v>
      </c>
      <c r="E53" s="71">
        <f t="shared" si="1"/>
        <v>18487.527544999997</v>
      </c>
      <c r="F53" s="134">
        <f t="shared" si="1"/>
        <v>10114.188249999999</v>
      </c>
      <c r="G53" s="134">
        <f t="shared" si="1"/>
        <v>9164.0491980000006</v>
      </c>
      <c r="H53" s="126">
        <f t="shared" si="1"/>
        <v>8276.9638240000004</v>
      </c>
      <c r="I53" s="39">
        <f t="shared" si="1"/>
        <v>78776.599340999994</v>
      </c>
      <c r="J53" s="219" t="s">
        <v>337</v>
      </c>
    </row>
    <row r="54" spans="2:10" x14ac:dyDescent="0.3">
      <c r="B54" s="281"/>
      <c r="C54" s="23">
        <v>2018</v>
      </c>
      <c r="D54" s="39">
        <f t="shared" si="1"/>
        <v>31530.568584999997</v>
      </c>
      <c r="E54" s="39">
        <f t="shared" si="1"/>
        <v>16492.196357000001</v>
      </c>
      <c r="F54" s="39">
        <f t="shared" si="1"/>
        <v>10869.670156</v>
      </c>
      <c r="G54" s="39">
        <f t="shared" si="1"/>
        <v>9068.7382990000006</v>
      </c>
      <c r="H54" s="39">
        <f t="shared" si="1"/>
        <v>8224.6924490000001</v>
      </c>
      <c r="I54" s="39">
        <f t="shared" si="1"/>
        <v>76185.865846000001</v>
      </c>
      <c r="J54" s="219" t="s">
        <v>337</v>
      </c>
    </row>
    <row r="55" spans="2:10" x14ac:dyDescent="0.3">
      <c r="B55" s="281"/>
      <c r="C55" s="23">
        <v>2017</v>
      </c>
      <c r="D55" s="39">
        <f t="shared" si="1"/>
        <v>29759.690190000001</v>
      </c>
      <c r="E55" s="39">
        <f t="shared" si="1"/>
        <v>17094.188418999998</v>
      </c>
      <c r="F55" s="39">
        <f t="shared" si="1"/>
        <v>14533.955378999999</v>
      </c>
      <c r="G55" s="39">
        <f t="shared" si="1"/>
        <v>7543.6593679999996</v>
      </c>
      <c r="H55" s="39">
        <f t="shared" si="1"/>
        <v>8236.1950890000007</v>
      </c>
      <c r="I55" s="39">
        <f t="shared" si="1"/>
        <v>77167.688445000007</v>
      </c>
      <c r="J55" s="219" t="s">
        <v>337</v>
      </c>
    </row>
    <row r="56" spans="2:10" ht="15" thickBot="1" x14ac:dyDescent="0.35">
      <c r="B56" s="282"/>
      <c r="C56" s="28">
        <v>2016</v>
      </c>
      <c r="D56" s="31">
        <f>+D52+D48+D44+D40+D36+D32+D28+D24+D20+D16+D12+D8</f>
        <v>26896.434569000001</v>
      </c>
      <c r="E56" s="31">
        <f>+E52+E48+E44+E40+E36+E32+E28+E24+E20+E16+E12+E8</f>
        <v>16649.914418</v>
      </c>
      <c r="F56" s="31">
        <f>+F52+F48+F44+F40+F36+F32+F28+F24+F20+F16+F12+F8</f>
        <v>9391.7482540000001</v>
      </c>
      <c r="G56" s="31">
        <f>+G52+G48+G44+G40+G36+G32+G28+G24+G20+G16+G12+G8</f>
        <v>5791.4414770000003</v>
      </c>
      <c r="H56" s="31">
        <f>+H52+H48+H44+H40+H36+H32+H28+H24+H20+H16+H12+H8</f>
        <v>7620.9760549999992</v>
      </c>
      <c r="I56" s="31">
        <f>SUM(D56:H56)</f>
        <v>66350.514773000003</v>
      </c>
      <c r="J56" s="222" t="s">
        <v>337</v>
      </c>
    </row>
    <row r="57" spans="2:10" x14ac:dyDescent="0.3">
      <c r="B57" s="241" t="s">
        <v>385</v>
      </c>
    </row>
  </sheetData>
  <mergeCells count="13">
    <mergeCell ref="B53:B56"/>
    <mergeCell ref="B29:B32"/>
    <mergeCell ref="B33:B36"/>
    <mergeCell ref="B37:B40"/>
    <mergeCell ref="B41:B44"/>
    <mergeCell ref="B45:B48"/>
    <mergeCell ref="B49:B52"/>
    <mergeCell ref="B25:B28"/>
    <mergeCell ref="B5:B8"/>
    <mergeCell ref="B9:B12"/>
    <mergeCell ref="B13:B16"/>
    <mergeCell ref="B17:B20"/>
    <mergeCell ref="B21:B24"/>
  </mergeCells>
  <pageMargins left="0.7" right="0.7" top="0.75" bottom="0.75" header="0.3" footer="0.3"/>
  <ignoredErrors>
    <ignoredError sqref="I5:I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23</vt:i4>
      </vt:variant>
    </vt:vector>
  </HeadingPairs>
  <TitlesOfParts>
    <vt:vector size="23" baseType="lpstr">
      <vt:lpstr>índice_Tabela</vt:lpstr>
      <vt:lpstr>A.1</vt:lpstr>
      <vt:lpstr>A.1.1</vt:lpstr>
      <vt:lpstr>A.1.2</vt:lpstr>
      <vt:lpstr>A.1.3</vt:lpstr>
      <vt:lpstr>A.1.4</vt:lpstr>
      <vt:lpstr>A.2</vt:lpstr>
      <vt:lpstr>A.2.1</vt:lpstr>
      <vt:lpstr>A.2.2</vt:lpstr>
      <vt:lpstr>A.2.3</vt:lpstr>
      <vt:lpstr>A.2.4</vt:lpstr>
      <vt:lpstr>A.3</vt:lpstr>
      <vt:lpstr>A.4</vt:lpstr>
      <vt:lpstr>A.5</vt:lpstr>
      <vt:lpstr>A.6</vt:lpstr>
      <vt:lpstr>A.7</vt:lpstr>
      <vt:lpstr>A.8</vt:lpstr>
      <vt:lpstr>A.9</vt:lpstr>
      <vt:lpstr>A.10</vt:lpstr>
      <vt:lpstr>A.11</vt:lpstr>
      <vt:lpstr>A.12</vt:lpstr>
      <vt:lpstr>A.13</vt:lpstr>
      <vt:lpstr>A.14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DNRE - Ana Rocha</dc:creator>
  <cp:lastModifiedBy>MF / DNRE - Ana Rocha</cp:lastModifiedBy>
  <dcterms:created xsi:type="dcterms:W3CDTF">2020-03-10T10:38:46Z</dcterms:created>
  <dcterms:modified xsi:type="dcterms:W3CDTF">2020-08-17T12:22:56Z</dcterms:modified>
</cp:coreProperties>
</file>