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rocha\Desktop\UEPR_PUBLICAÇÕES\BE_IVA\BE_IVA_2015 a 2019\"/>
    </mc:Choice>
  </mc:AlternateContent>
  <bookViews>
    <workbookView xWindow="0" yWindow="0" windowWidth="23040" windowHeight="10452"/>
  </bookViews>
  <sheets>
    <sheet name="ÍNDICE_TABELA" sheetId="1" r:id="rId1"/>
    <sheet name="A.0 " sheetId="42" r:id="rId2"/>
    <sheet name="A.1 " sheetId="14" r:id="rId3"/>
    <sheet name=" A.2 " sheetId="18" r:id="rId4"/>
    <sheet name="A.3" sheetId="28" r:id="rId5"/>
    <sheet name="A.3.1" sheetId="32" r:id="rId6"/>
    <sheet name="A.3.2 " sheetId="17" r:id="rId7"/>
    <sheet name="A.4 " sheetId="16" r:id="rId8"/>
    <sheet name="A.5" sheetId="2" r:id="rId9"/>
    <sheet name="A.5.1 " sheetId="26" r:id="rId10"/>
    <sheet name=" A.5.2" sheetId="12" r:id="rId11"/>
    <sheet name="A.5.3" sheetId="27" r:id="rId12"/>
    <sheet name=" A.6" sheetId="4" r:id="rId13"/>
    <sheet name="A.6.1" sheetId="19" r:id="rId14"/>
    <sheet name="A.6.2" sheetId="20" r:id="rId15"/>
    <sheet name="A.6.3 " sheetId="21" r:id="rId16"/>
    <sheet name="A.7" sheetId="38" r:id="rId17"/>
    <sheet name="A.8 " sheetId="37" r:id="rId18"/>
    <sheet name="A.9" sheetId="5" r:id="rId19"/>
    <sheet name="A.10" sheetId="33" r:id="rId20"/>
    <sheet name="A.11" sheetId="8" r:id="rId21"/>
    <sheet name="A.12" sheetId="9" r:id="rId22"/>
    <sheet name="A.13 " sheetId="43" r:id="rId23"/>
    <sheet name="A.14" sheetId="6" r:id="rId24"/>
    <sheet name="A.15" sheetId="34" r:id="rId25"/>
    <sheet name="A.16" sheetId="24" r:id="rId26"/>
    <sheet name="A16.1" sheetId="25" r:id="rId27"/>
    <sheet name=" A.16.2 " sheetId="10" r:id="rId28"/>
    <sheet name="A.16.3" sheetId="35" r:id="rId29"/>
    <sheet name="A.17" sheetId="39" r:id="rId30"/>
  </sheets>
  <definedNames>
    <definedName name="_xlnm._FilterDatabase" localSheetId="5" hidden="1">A.3.1!$A$6:$P$87</definedName>
    <definedName name="_xlnm._FilterDatabase" localSheetId="9" hidden="1">'A.5.1 '!$A$5:$H$85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4" l="1"/>
  <c r="D15" i="34"/>
  <c r="C15" i="34"/>
  <c r="D14" i="34"/>
  <c r="C14" i="34"/>
  <c r="E13" i="34"/>
  <c r="D13" i="34"/>
  <c r="C13" i="34"/>
  <c r="E12" i="34"/>
  <c r="D12" i="34"/>
  <c r="C12" i="34"/>
  <c r="D15" i="6"/>
  <c r="C15" i="6"/>
  <c r="D14" i="6"/>
  <c r="C14" i="6"/>
  <c r="D13" i="6"/>
  <c r="C13" i="6"/>
  <c r="D12" i="6"/>
  <c r="C12" i="6"/>
  <c r="C11" i="43"/>
  <c r="C12" i="43"/>
  <c r="C13" i="43"/>
  <c r="C14" i="43"/>
  <c r="E15" i="9"/>
  <c r="D15" i="9"/>
  <c r="C15" i="9"/>
  <c r="D14" i="9"/>
  <c r="C14" i="9"/>
  <c r="E13" i="9"/>
  <c r="D13" i="9"/>
  <c r="C13" i="9"/>
  <c r="E12" i="9"/>
  <c r="D12" i="9"/>
  <c r="C12" i="9"/>
  <c r="E15" i="8"/>
  <c r="D15" i="8"/>
  <c r="C15" i="8"/>
  <c r="D14" i="8"/>
  <c r="C14" i="8"/>
  <c r="E13" i="8"/>
  <c r="D13" i="8"/>
  <c r="C13" i="8"/>
  <c r="E12" i="8"/>
  <c r="D12" i="8"/>
  <c r="C12" i="8"/>
  <c r="E12" i="33"/>
  <c r="E13" i="33"/>
  <c r="E15" i="33"/>
  <c r="D12" i="33"/>
  <c r="D13" i="33"/>
  <c r="D14" i="33"/>
  <c r="D15" i="33"/>
  <c r="C12" i="33"/>
  <c r="C13" i="33"/>
  <c r="C14" i="33"/>
  <c r="C15" i="33"/>
  <c r="L102" i="17" l="1"/>
  <c r="M102" i="17" s="1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M77" i="17" l="1"/>
  <c r="L12" i="32" l="1"/>
  <c r="L7" i="32"/>
  <c r="M12" i="17"/>
  <c r="M17" i="17"/>
  <c r="M22" i="17"/>
  <c r="M27" i="17"/>
  <c r="M32" i="17"/>
  <c r="M37" i="17"/>
  <c r="M42" i="17"/>
  <c r="M47" i="17"/>
  <c r="M52" i="17"/>
  <c r="M62" i="17"/>
  <c r="M67" i="17"/>
  <c r="M72" i="17"/>
  <c r="M82" i="17"/>
  <c r="M87" i="17"/>
  <c r="M92" i="17"/>
  <c r="M97" i="17"/>
  <c r="L7" i="17"/>
  <c r="F36" i="21"/>
  <c r="F31" i="21"/>
  <c r="F26" i="21"/>
  <c r="F21" i="21"/>
  <c r="F16" i="21"/>
  <c r="F11" i="21"/>
  <c r="F6" i="21"/>
  <c r="F96" i="20"/>
  <c r="F91" i="20"/>
  <c r="F86" i="20"/>
  <c r="F87" i="20"/>
  <c r="F81" i="20"/>
  <c r="F71" i="20"/>
  <c r="F66" i="20"/>
  <c r="F61" i="20"/>
  <c r="F56" i="20"/>
  <c r="F51" i="20"/>
  <c r="F46" i="20"/>
  <c r="F41" i="20"/>
  <c r="F36" i="20"/>
  <c r="F31" i="20"/>
  <c r="F26" i="20"/>
  <c r="F21" i="20"/>
  <c r="F16" i="20"/>
  <c r="F11" i="20"/>
  <c r="F6" i="20"/>
  <c r="F81" i="19"/>
  <c r="F76" i="19"/>
  <c r="F71" i="19"/>
  <c r="F66" i="19"/>
  <c r="F61" i="19"/>
  <c r="F56" i="19"/>
  <c r="F51" i="19"/>
  <c r="F46" i="19"/>
  <c r="F41" i="19"/>
  <c r="F36" i="19"/>
  <c r="F31" i="19"/>
  <c r="F26" i="19"/>
  <c r="F21" i="19"/>
  <c r="F16" i="19"/>
  <c r="F11" i="19"/>
  <c r="F6" i="19"/>
  <c r="M7" i="17" l="1"/>
  <c r="K7" i="16" l="1"/>
  <c r="J17" i="16"/>
  <c r="J7" i="16"/>
  <c r="M12" i="32" l="1"/>
  <c r="M7" i="32"/>
  <c r="M82" i="32"/>
  <c r="M77" i="32"/>
  <c r="M72" i="32"/>
  <c r="M67" i="32"/>
  <c r="M62" i="32"/>
  <c r="M57" i="32"/>
  <c r="M52" i="32"/>
  <c r="M47" i="32"/>
  <c r="M42" i="32"/>
  <c r="M37" i="32"/>
  <c r="M32" i="32"/>
  <c r="M27" i="32"/>
  <c r="M22" i="32"/>
  <c r="M17" i="32"/>
  <c r="I13" i="28"/>
  <c r="F13" i="28"/>
  <c r="E13" i="28"/>
  <c r="D13" i="28"/>
  <c r="C13" i="28"/>
  <c r="I7" i="28"/>
  <c r="H7" i="28"/>
  <c r="H13" i="28" s="1"/>
  <c r="G7" i="28"/>
  <c r="G13" i="28" s="1"/>
  <c r="E6" i="42"/>
  <c r="E6" i="4" l="1"/>
  <c r="E6" i="6" l="1"/>
  <c r="E6" i="34"/>
  <c r="E6" i="9" l="1"/>
  <c r="E6" i="5" l="1"/>
  <c r="D12" i="5"/>
  <c r="C12" i="5"/>
  <c r="E6" i="33"/>
  <c r="E6" i="8"/>
  <c r="K6" i="39"/>
  <c r="J6" i="39"/>
  <c r="I6" i="39"/>
  <c r="H6" i="39"/>
  <c r="D12" i="2" l="1"/>
  <c r="E12" i="2"/>
  <c r="F12" i="2"/>
  <c r="C12" i="2"/>
  <c r="J37" i="16"/>
  <c r="J32" i="16"/>
  <c r="J27" i="16"/>
  <c r="J22" i="16"/>
  <c r="J12" i="16"/>
  <c r="L82" i="32"/>
  <c r="L77" i="32"/>
  <c r="L72" i="32"/>
  <c r="L67" i="32"/>
  <c r="L62" i="32"/>
  <c r="L57" i="32"/>
  <c r="L52" i="32"/>
  <c r="L47" i="32"/>
  <c r="L42" i="32"/>
  <c r="L37" i="32"/>
  <c r="L32" i="32"/>
  <c r="L27" i="32"/>
  <c r="L22" i="32"/>
  <c r="L17" i="32"/>
  <c r="D13" i="18"/>
  <c r="E13" i="18"/>
  <c r="F13" i="18"/>
  <c r="C13" i="18"/>
  <c r="F7" i="18"/>
  <c r="H13" i="14"/>
  <c r="D13" i="14"/>
  <c r="E13" i="14"/>
  <c r="F13" i="14"/>
  <c r="G13" i="14"/>
  <c r="C13" i="14"/>
  <c r="H7" i="14"/>
  <c r="F57" i="20" l="1"/>
  <c r="F58" i="20"/>
  <c r="F59" i="20"/>
  <c r="F60" i="20"/>
  <c r="L11" i="32" l="1"/>
  <c r="L10" i="32"/>
  <c r="L9" i="32"/>
  <c r="L8" i="32"/>
  <c r="E10" i="42" l="1"/>
  <c r="E9" i="42"/>
  <c r="E8" i="42"/>
  <c r="E7" i="42"/>
  <c r="I7" i="39" l="1"/>
  <c r="J7" i="39"/>
  <c r="I8" i="39"/>
  <c r="J8" i="39"/>
  <c r="I9" i="39"/>
  <c r="J9" i="39"/>
  <c r="I10" i="39"/>
  <c r="J10" i="39"/>
  <c r="I11" i="28" l="1"/>
  <c r="I10" i="28"/>
  <c r="I9" i="28"/>
  <c r="E10" i="5"/>
  <c r="E9" i="5"/>
  <c r="E8" i="5"/>
  <c r="E7" i="5"/>
  <c r="E38" i="17" l="1"/>
  <c r="E39" i="17"/>
  <c r="E40" i="17"/>
  <c r="E41" i="17"/>
  <c r="F108" i="17" l="1"/>
  <c r="F109" i="17"/>
  <c r="F110" i="17"/>
  <c r="E14" i="32"/>
  <c r="E15" i="32"/>
  <c r="E13" i="32"/>
  <c r="E16" i="32"/>
  <c r="F10" i="32"/>
  <c r="K10" i="39" l="1"/>
  <c r="K9" i="39"/>
  <c r="K8" i="39"/>
  <c r="K7" i="39"/>
  <c r="H7" i="39" l="1"/>
  <c r="H8" i="39"/>
  <c r="H9" i="39"/>
  <c r="H10" i="39"/>
  <c r="I8" i="28" l="1"/>
  <c r="G11" i="28"/>
  <c r="G10" i="28"/>
  <c r="G9" i="28"/>
  <c r="G8" i="28"/>
  <c r="E14" i="28"/>
  <c r="E15" i="28"/>
  <c r="E16" i="28"/>
  <c r="C14" i="28"/>
  <c r="C15" i="28"/>
  <c r="C16" i="28"/>
  <c r="G16" i="28" l="1"/>
  <c r="G14" i="28"/>
  <c r="G15" i="28"/>
  <c r="M9" i="17" l="1"/>
  <c r="M10" i="17"/>
  <c r="M11" i="17"/>
  <c r="M13" i="17"/>
  <c r="M14" i="17"/>
  <c r="M15" i="17"/>
  <c r="M16" i="17"/>
  <c r="M18" i="17"/>
  <c r="M19" i="17"/>
  <c r="M20" i="17"/>
  <c r="M21" i="17"/>
  <c r="M23" i="17"/>
  <c r="M24" i="17"/>
  <c r="M25" i="17"/>
  <c r="M26" i="17"/>
  <c r="M28" i="17"/>
  <c r="M29" i="17"/>
  <c r="M30" i="17"/>
  <c r="M31" i="17"/>
  <c r="M33" i="17"/>
  <c r="M34" i="17"/>
  <c r="M35" i="17"/>
  <c r="M36" i="17"/>
  <c r="M38" i="17"/>
  <c r="M39" i="17"/>
  <c r="M40" i="17"/>
  <c r="M41" i="17"/>
  <c r="M43" i="17"/>
  <c r="M44" i="17"/>
  <c r="M45" i="17"/>
  <c r="M46" i="17"/>
  <c r="M48" i="17"/>
  <c r="M49" i="17"/>
  <c r="M50" i="17"/>
  <c r="M51" i="17"/>
  <c r="M53" i="17"/>
  <c r="M54" i="17"/>
  <c r="M55" i="17"/>
  <c r="M56" i="17"/>
  <c r="M63" i="17"/>
  <c r="M64" i="17"/>
  <c r="M65" i="17"/>
  <c r="M66" i="17"/>
  <c r="M68" i="17"/>
  <c r="M69" i="17"/>
  <c r="M70" i="17"/>
  <c r="M71" i="17"/>
  <c r="M73" i="17"/>
  <c r="M74" i="17"/>
  <c r="M75" i="17"/>
  <c r="M76" i="17"/>
  <c r="M83" i="17"/>
  <c r="M84" i="17"/>
  <c r="M85" i="17"/>
  <c r="M86" i="17"/>
  <c r="M88" i="17"/>
  <c r="M89" i="17"/>
  <c r="M90" i="17"/>
  <c r="M91" i="17"/>
  <c r="M93" i="17"/>
  <c r="M94" i="17"/>
  <c r="M95" i="17"/>
  <c r="M96" i="17"/>
  <c r="M98" i="17"/>
  <c r="M99" i="17"/>
  <c r="M100" i="17"/>
  <c r="M101" i="17"/>
  <c r="M8" i="17"/>
  <c r="E10" i="33" l="1"/>
  <c r="E9" i="33"/>
  <c r="E8" i="33"/>
  <c r="E7" i="33"/>
  <c r="E10" i="9" l="1"/>
  <c r="E9" i="9"/>
  <c r="E8" i="9"/>
  <c r="E7" i="9"/>
  <c r="E7" i="8"/>
  <c r="E8" i="8"/>
  <c r="E9" i="8"/>
  <c r="E10" i="8"/>
  <c r="E10" i="6"/>
  <c r="E9" i="6"/>
  <c r="E15" i="6" s="1"/>
  <c r="E8" i="6"/>
  <c r="E7" i="6"/>
  <c r="E7" i="34"/>
  <c r="E8" i="34"/>
  <c r="E9" i="34"/>
  <c r="E10" i="34"/>
  <c r="E13" i="6" l="1"/>
  <c r="F8" i="19"/>
  <c r="F9" i="19"/>
  <c r="F10" i="19"/>
  <c r="F12" i="19"/>
  <c r="F13" i="19"/>
  <c r="F14" i="19"/>
  <c r="F15" i="19"/>
  <c r="F17" i="19"/>
  <c r="F18" i="19"/>
  <c r="F19" i="19"/>
  <c r="F20" i="19"/>
  <c r="F22" i="19"/>
  <c r="F23" i="19"/>
  <c r="F24" i="19"/>
  <c r="F25" i="19"/>
  <c r="F27" i="19"/>
  <c r="F28" i="19"/>
  <c r="F29" i="19"/>
  <c r="F30" i="19"/>
  <c r="F32" i="19"/>
  <c r="F33" i="19"/>
  <c r="F34" i="19"/>
  <c r="F35" i="19"/>
  <c r="F37" i="19"/>
  <c r="F38" i="19"/>
  <c r="F39" i="19"/>
  <c r="F40" i="19"/>
  <c r="F42" i="19"/>
  <c r="F43" i="19"/>
  <c r="F44" i="19"/>
  <c r="F45" i="19"/>
  <c r="F47" i="19"/>
  <c r="F48" i="19"/>
  <c r="F49" i="19"/>
  <c r="F50" i="19"/>
  <c r="F52" i="19"/>
  <c r="F53" i="19"/>
  <c r="F54" i="19"/>
  <c r="F55" i="19"/>
  <c r="F57" i="19"/>
  <c r="F58" i="19"/>
  <c r="F59" i="19"/>
  <c r="F60" i="19"/>
  <c r="F62" i="19"/>
  <c r="F63" i="19"/>
  <c r="F64" i="19"/>
  <c r="F65" i="19"/>
  <c r="F67" i="19"/>
  <c r="F68" i="19"/>
  <c r="F69" i="19"/>
  <c r="F70" i="19"/>
  <c r="F72" i="19"/>
  <c r="F73" i="19"/>
  <c r="F74" i="19"/>
  <c r="F75" i="19"/>
  <c r="F77" i="19"/>
  <c r="F78" i="19"/>
  <c r="F79" i="19"/>
  <c r="F80" i="19"/>
  <c r="F82" i="19"/>
  <c r="F84" i="19"/>
  <c r="F85" i="19"/>
  <c r="F7" i="19"/>
  <c r="E10" i="4"/>
  <c r="E9" i="4"/>
  <c r="E8" i="4"/>
  <c r="E7" i="4"/>
  <c r="H8" i="28" l="1"/>
  <c r="H9" i="28"/>
  <c r="H10" i="28"/>
  <c r="H11" i="28"/>
  <c r="L86" i="32"/>
  <c r="M86" i="32" s="1"/>
  <c r="L85" i="32"/>
  <c r="L84" i="32"/>
  <c r="L83" i="32"/>
  <c r="L81" i="32"/>
  <c r="M81" i="32" s="1"/>
  <c r="L80" i="32"/>
  <c r="L79" i="32"/>
  <c r="M79" i="32" s="1"/>
  <c r="L78" i="32"/>
  <c r="L76" i="32"/>
  <c r="L75" i="32"/>
  <c r="M75" i="32" s="1"/>
  <c r="L74" i="32"/>
  <c r="L73" i="32"/>
  <c r="L71" i="32"/>
  <c r="L70" i="32"/>
  <c r="M70" i="32" s="1"/>
  <c r="L69" i="32"/>
  <c r="L68" i="32"/>
  <c r="L66" i="32"/>
  <c r="M66" i="32" s="1"/>
  <c r="L65" i="32"/>
  <c r="L64" i="32"/>
  <c r="M64" i="32" s="1"/>
  <c r="L63" i="32"/>
  <c r="L61" i="32"/>
  <c r="M61" i="32" s="1"/>
  <c r="L60" i="32"/>
  <c r="L59" i="32"/>
  <c r="M59" i="32" s="1"/>
  <c r="L58" i="32"/>
  <c r="L56" i="32"/>
  <c r="L55" i="32"/>
  <c r="L54" i="32"/>
  <c r="L53" i="32"/>
  <c r="M53" i="32" s="1"/>
  <c r="L51" i="32"/>
  <c r="L50" i="32"/>
  <c r="L49" i="32"/>
  <c r="L48" i="32"/>
  <c r="L46" i="32"/>
  <c r="L45" i="32"/>
  <c r="L44" i="32"/>
  <c r="M44" i="32" s="1"/>
  <c r="L43" i="32"/>
  <c r="L41" i="32"/>
  <c r="M41" i="32" s="1"/>
  <c r="L40" i="32"/>
  <c r="M40" i="32" s="1"/>
  <c r="L39" i="32"/>
  <c r="L38" i="32"/>
  <c r="L36" i="32"/>
  <c r="L35" i="32"/>
  <c r="L34" i="32"/>
  <c r="L33" i="32"/>
  <c r="M33" i="32" s="1"/>
  <c r="L31" i="32"/>
  <c r="L30" i="32"/>
  <c r="L29" i="32"/>
  <c r="L28" i="32"/>
  <c r="L26" i="32"/>
  <c r="M26" i="32" s="1"/>
  <c r="L25" i="32"/>
  <c r="L24" i="32"/>
  <c r="M24" i="32" s="1"/>
  <c r="L23" i="32"/>
  <c r="L21" i="32"/>
  <c r="M21" i="32" s="1"/>
  <c r="L20" i="32"/>
  <c r="L19" i="32"/>
  <c r="M19" i="32" s="1"/>
  <c r="L18" i="32"/>
  <c r="L16" i="32"/>
  <c r="L15" i="32"/>
  <c r="L14" i="32"/>
  <c r="M14" i="32" s="1"/>
  <c r="L13" i="32"/>
  <c r="M8" i="32"/>
  <c r="H15" i="28" l="1"/>
  <c r="H14" i="28"/>
  <c r="H16" i="28"/>
  <c r="M36" i="32"/>
  <c r="M23" i="32"/>
  <c r="M43" i="32"/>
  <c r="M56" i="32"/>
  <c r="M63" i="32"/>
  <c r="M34" i="32"/>
  <c r="M65" i="32"/>
  <c r="M74" i="32"/>
  <c r="M85" i="32"/>
  <c r="M25" i="32"/>
  <c r="M54" i="32"/>
  <c r="M76" i="32"/>
  <c r="M83" i="32"/>
  <c r="M16" i="32"/>
  <c r="M45" i="32"/>
  <c r="M11" i="32"/>
  <c r="M38" i="32"/>
  <c r="M20" i="32"/>
  <c r="M29" i="32"/>
  <c r="M51" i="32"/>
  <c r="M9" i="32"/>
  <c r="M18" i="32"/>
  <c r="M31" i="32"/>
  <c r="M49" i="32"/>
  <c r="M58" i="32"/>
  <c r="M60" i="32"/>
  <c r="M69" i="32"/>
  <c r="M71" i="32"/>
  <c r="M78" i="32"/>
  <c r="M80" i="32"/>
  <c r="M13" i="32"/>
  <c r="M15" i="32"/>
  <c r="M35" i="32"/>
  <c r="M46" i="32"/>
  <c r="M55" i="32"/>
  <c r="M84" i="32"/>
  <c r="M73" i="32"/>
  <c r="M10" i="32"/>
  <c r="M28" i="32"/>
  <c r="M30" i="32"/>
  <c r="M39" i="32"/>
  <c r="M48" i="32"/>
  <c r="M50" i="32"/>
  <c r="M68" i="32"/>
  <c r="F14" i="28" l="1"/>
  <c r="F15" i="28"/>
  <c r="F16" i="28"/>
  <c r="D14" i="28"/>
  <c r="D15" i="28"/>
  <c r="D16" i="28"/>
  <c r="I15" i="28" l="1"/>
  <c r="I16" i="28" l="1"/>
  <c r="I14" i="28"/>
  <c r="D15" i="5" l="1"/>
  <c r="C15" i="5"/>
  <c r="D14" i="5"/>
  <c r="C14" i="5"/>
  <c r="D13" i="5"/>
  <c r="C13" i="5"/>
  <c r="E15" i="5"/>
  <c r="E13" i="5"/>
  <c r="F40" i="21"/>
  <c r="F39" i="21"/>
  <c r="F38" i="21"/>
  <c r="F37" i="21"/>
  <c r="F35" i="21"/>
  <c r="F34" i="21"/>
  <c r="F33" i="21"/>
  <c r="F32" i="21"/>
  <c r="F30" i="21"/>
  <c r="F29" i="21"/>
  <c r="F28" i="21"/>
  <c r="F27" i="21"/>
  <c r="F25" i="21"/>
  <c r="F24" i="21"/>
  <c r="F23" i="21"/>
  <c r="F22" i="21"/>
  <c r="F20" i="21"/>
  <c r="F19" i="21"/>
  <c r="F18" i="21"/>
  <c r="F17" i="21"/>
  <c r="F15" i="21"/>
  <c r="F14" i="21"/>
  <c r="F13" i="21"/>
  <c r="F12" i="21"/>
  <c r="F10" i="21"/>
  <c r="F9" i="21"/>
  <c r="F8" i="21"/>
  <c r="F7" i="21"/>
  <c r="F100" i="20"/>
  <c r="F99" i="20"/>
  <c r="F98" i="20"/>
  <c r="F97" i="20"/>
  <c r="F95" i="20"/>
  <c r="F94" i="20"/>
  <c r="F93" i="20"/>
  <c r="F92" i="20"/>
  <c r="F90" i="20"/>
  <c r="F89" i="20"/>
  <c r="F88" i="20"/>
  <c r="F85" i="20"/>
  <c r="F84" i="20"/>
  <c r="F83" i="20"/>
  <c r="F82" i="20"/>
  <c r="F75" i="20"/>
  <c r="F74" i="20"/>
  <c r="F73" i="20"/>
  <c r="F72" i="20"/>
  <c r="F70" i="20"/>
  <c r="F69" i="20"/>
  <c r="F68" i="20"/>
  <c r="F67" i="20"/>
  <c r="F65" i="20"/>
  <c r="F64" i="20"/>
  <c r="F63" i="20"/>
  <c r="F62" i="20"/>
  <c r="F55" i="20"/>
  <c r="F54" i="20"/>
  <c r="F53" i="20"/>
  <c r="F52" i="20"/>
  <c r="F50" i="20"/>
  <c r="F49" i="20"/>
  <c r="F48" i="20"/>
  <c r="F47" i="20"/>
  <c r="F45" i="20"/>
  <c r="F44" i="20"/>
  <c r="F43" i="20"/>
  <c r="F42" i="20"/>
  <c r="F40" i="20"/>
  <c r="F39" i="20"/>
  <c r="F38" i="20"/>
  <c r="F37" i="20"/>
  <c r="F35" i="20"/>
  <c r="F34" i="20"/>
  <c r="F33" i="20"/>
  <c r="F32" i="20"/>
  <c r="F30" i="20"/>
  <c r="F29" i="20"/>
  <c r="F28" i="20"/>
  <c r="F27" i="20"/>
  <c r="F25" i="20"/>
  <c r="F24" i="20"/>
  <c r="F23" i="20"/>
  <c r="F22" i="20"/>
  <c r="F20" i="20"/>
  <c r="F19" i="20"/>
  <c r="F18" i="20"/>
  <c r="F17" i="20"/>
  <c r="F15" i="20"/>
  <c r="F14" i="20"/>
  <c r="F13" i="20"/>
  <c r="F12" i="20"/>
  <c r="F10" i="20"/>
  <c r="F9" i="20"/>
  <c r="F8" i="20"/>
  <c r="F7" i="20"/>
  <c r="F15" i="2"/>
  <c r="E15" i="2"/>
  <c r="D15" i="2"/>
  <c r="C15" i="2"/>
  <c r="F14" i="2"/>
  <c r="E14" i="2"/>
  <c r="D14" i="2"/>
  <c r="C14" i="2"/>
  <c r="F13" i="2"/>
  <c r="E13" i="2"/>
  <c r="D13" i="2"/>
  <c r="C13" i="2"/>
  <c r="J41" i="16"/>
  <c r="J40" i="16"/>
  <c r="J39" i="16"/>
  <c r="J38" i="16"/>
  <c r="J36" i="16"/>
  <c r="J35" i="16"/>
  <c r="J34" i="16"/>
  <c r="J33" i="16"/>
  <c r="J31" i="16"/>
  <c r="J30" i="16"/>
  <c r="J29" i="16"/>
  <c r="J28" i="16"/>
  <c r="J26" i="16"/>
  <c r="J25" i="16"/>
  <c r="J24" i="16"/>
  <c r="J23" i="16"/>
  <c r="J21" i="16"/>
  <c r="J20" i="16"/>
  <c r="J19" i="16"/>
  <c r="J18" i="16"/>
  <c r="J16" i="16"/>
  <c r="J15" i="16"/>
  <c r="J14" i="16"/>
  <c r="J13" i="16"/>
  <c r="J11" i="16"/>
  <c r="J10" i="16"/>
  <c r="J9" i="16"/>
  <c r="J8" i="16"/>
  <c r="E16" i="18"/>
  <c r="D16" i="18"/>
  <c r="C16" i="18"/>
  <c r="E15" i="18"/>
  <c r="D15" i="18"/>
  <c r="C15" i="18"/>
  <c r="E14" i="18"/>
  <c r="D14" i="18"/>
  <c r="C14" i="18"/>
  <c r="F11" i="18"/>
  <c r="F10" i="18"/>
  <c r="F9" i="18"/>
  <c r="F8" i="18"/>
  <c r="G16" i="14"/>
  <c r="F16" i="14"/>
  <c r="E16" i="14"/>
  <c r="D16" i="14"/>
  <c r="C16" i="14"/>
  <c r="G15" i="14"/>
  <c r="F15" i="14"/>
  <c r="E15" i="14"/>
  <c r="D15" i="14"/>
  <c r="C15" i="14"/>
  <c r="G14" i="14"/>
  <c r="F14" i="14"/>
  <c r="E14" i="14"/>
  <c r="D14" i="14"/>
  <c r="C14" i="14"/>
  <c r="H11" i="14"/>
  <c r="H10" i="14"/>
  <c r="H9" i="14"/>
  <c r="H8" i="14"/>
  <c r="J44" i="16" l="1"/>
  <c r="K9" i="16" s="1"/>
  <c r="J43" i="16"/>
  <c r="J45" i="16"/>
  <c r="K8" i="16" s="1"/>
  <c r="F15" i="18"/>
  <c r="F16" i="18"/>
  <c r="E14" i="5"/>
  <c r="F14" i="18"/>
  <c r="H14" i="14"/>
  <c r="H15" i="14"/>
  <c r="H16" i="14"/>
</calcChain>
</file>

<file path=xl/sharedStrings.xml><?xml version="1.0" encoding="utf-8"?>
<sst xmlns="http://schemas.openxmlformats.org/spreadsheetml/2006/main" count="630" uniqueCount="211">
  <si>
    <t>(Campo 38)</t>
  </si>
  <si>
    <t>(Campo 39)</t>
  </si>
  <si>
    <t>Ano</t>
  </si>
  <si>
    <t>(Campo 40)</t>
  </si>
  <si>
    <t>(Campo 41)</t>
  </si>
  <si>
    <t>Pedido de reembolso</t>
  </si>
  <si>
    <t>REGC</t>
  </si>
  <si>
    <t>Praia</t>
  </si>
  <si>
    <t>São Vicente</t>
  </si>
  <si>
    <t>Sal</t>
  </si>
  <si>
    <t>Boavista</t>
  </si>
  <si>
    <t>Santa Catarina</t>
  </si>
  <si>
    <t>Ribeira Grande</t>
  </si>
  <si>
    <t>São Filipe</t>
  </si>
  <si>
    <t>São Nicolau</t>
  </si>
  <si>
    <t>Porto Novo</t>
  </si>
  <si>
    <t>Tarrafal</t>
  </si>
  <si>
    <t>Paul</t>
  </si>
  <si>
    <t>Santa Cruz</t>
  </si>
  <si>
    <t>Maio</t>
  </si>
  <si>
    <t>Mosteiros</t>
  </si>
  <si>
    <t xml:space="preserve">Escalão de </t>
  </si>
  <si>
    <t>Volume de Negócios</t>
  </si>
  <si>
    <t>A - Agricultura, Produção Animal, Caça, Silvicultura e Pesca</t>
  </si>
  <si>
    <t>B - Industrias Extractivas</t>
  </si>
  <si>
    <t>C - Industria transformadoras</t>
  </si>
  <si>
    <t>D - Eletricidade, Gás, Vapor e Ar Condicionado</t>
  </si>
  <si>
    <t>E - Captação, Tratamento e Distribuição de Água, Saneamento, Gestão de Residuos e Despoluição</t>
  </si>
  <si>
    <t>F - Construção</t>
  </si>
  <si>
    <t>G - Comércio por Grosso e a Retalho; Reparação de Veículos Automóveis e Motociclos</t>
  </si>
  <si>
    <t>H - Transporte e Armazenagem</t>
  </si>
  <si>
    <t>I - Alojamento e Restauração (Restaurantes e Similares)</t>
  </si>
  <si>
    <t>J - Atividades de Informação e de Comunicação</t>
  </si>
  <si>
    <t>K - Atividades Financeiras e de Seguros</t>
  </si>
  <si>
    <t>L - Atividades Imobiliárias</t>
  </si>
  <si>
    <t>M - Actividades de Consultoria, Científicas, Técnicas e Similares</t>
  </si>
  <si>
    <t>N - Actividades Administrativas e dos Serviços de Apoio</t>
  </si>
  <si>
    <t>O - Administração Pública e Defesa; Segurança Social Obrigatória</t>
  </si>
  <si>
    <t>P - Educação</t>
  </si>
  <si>
    <t>Q - Saúde Humana e Ação Social</t>
  </si>
  <si>
    <t>R - Atividade Artística, de Espetáculos, Desportivas e Recreativas</t>
  </si>
  <si>
    <t>S - Outras Atividades de Serviços</t>
  </si>
  <si>
    <t>U - Atividades de Organismos Internacionais e Outras Instituições Extraterritorias</t>
  </si>
  <si>
    <t xml:space="preserve">Brava </t>
  </si>
  <si>
    <t xml:space="preserve">(Campo 38)  </t>
  </si>
  <si>
    <t>(a)</t>
  </si>
  <si>
    <t xml:space="preserve">Com Imposto a  favor do Estado </t>
  </si>
  <si>
    <t>(b)</t>
  </si>
  <si>
    <t>Com Imposto a  favor do Sujeito Passivo</t>
  </si>
  <si>
    <t>(c)</t>
  </si>
  <si>
    <t>(d)</t>
  </si>
  <si>
    <t xml:space="preserve">Com crédito a reportar </t>
  </si>
  <si>
    <t>Com pedido de reembolso</t>
  </si>
  <si>
    <t xml:space="preserve">Número de </t>
  </si>
  <si>
    <t>Com imposto Nulo</t>
  </si>
  <si>
    <t>declarações entregues</t>
  </si>
  <si>
    <t xml:space="preserve">Total  </t>
  </si>
  <si>
    <t>(e)</t>
  </si>
  <si>
    <t>(f)</t>
  </si>
  <si>
    <t>declarações em falta</t>
  </si>
  <si>
    <t>(g) = (b) + (c) + (f)</t>
  </si>
  <si>
    <t>No prazo</t>
  </si>
  <si>
    <t>Fora do prazo</t>
  </si>
  <si>
    <t>Receita declarada</t>
  </si>
  <si>
    <t>Receita cobrada</t>
  </si>
  <si>
    <t>Substituição</t>
  </si>
  <si>
    <t>Total declarações entregues</t>
  </si>
  <si>
    <t xml:space="preserve">&gt; 200 </t>
  </si>
  <si>
    <t xml:space="preserve">&lt; 5 </t>
  </si>
  <si>
    <t xml:space="preserve">Imposto a  favor do Estado </t>
  </si>
  <si>
    <t xml:space="preserve">Imposto a  favor do Sujeito Passivo </t>
  </si>
  <si>
    <t>Rácio</t>
  </si>
  <si>
    <t>Consumo</t>
  </si>
  <si>
    <t>declarações esperadas</t>
  </si>
  <si>
    <t>(f) = (a) + (b) + (e)</t>
  </si>
  <si>
    <t>(d) = (a) + (b) + (c)</t>
  </si>
  <si>
    <t xml:space="preserve">Receita declarada </t>
  </si>
  <si>
    <t xml:space="preserve">Receita cobrada </t>
  </si>
  <si>
    <t>-</t>
  </si>
  <si>
    <t xml:space="preserve">Taxa Variação Homologa </t>
  </si>
  <si>
    <t>Índice de cumprimento</t>
  </si>
  <si>
    <t>Número de</t>
  </si>
  <si>
    <t>Peso sobre</t>
  </si>
  <si>
    <t>Crédito a reportar</t>
  </si>
  <si>
    <t>(campo 39)</t>
  </si>
  <si>
    <t xml:space="preserve">Crédito a reportar </t>
  </si>
  <si>
    <t xml:space="preserve">Pedido de reembolso </t>
  </si>
  <si>
    <t xml:space="preserve">Imposto a favor do Estado </t>
  </si>
  <si>
    <t>E - Captação, Tratamento e Distribuição de Água, Saneamento…</t>
  </si>
  <si>
    <t>T - Atividades das Familias Empregadoras de Pessoal Doméstico…</t>
  </si>
  <si>
    <t>E - Captação, Tratamento e Distribuição de Água, Saneamento …</t>
  </si>
  <si>
    <t>PIB nominal</t>
  </si>
  <si>
    <t>Não definido</t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</si>
  <si>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Tabelas GRE_MOD 106_MODELO e GRE_CONTROLO_DECLARAÇÕES</t>
    </r>
  </si>
  <si>
    <t>NAD</t>
  </si>
  <si>
    <t>(e )</t>
  </si>
  <si>
    <t>(f) = (a) - (c)</t>
  </si>
  <si>
    <t>(g) = (b) - (e)</t>
  </si>
  <si>
    <t>Consumo privado</t>
  </si>
  <si>
    <t>contribuintes ativos</t>
  </si>
  <si>
    <t>(f) = (a) + (b) +(e)</t>
  </si>
  <si>
    <t>Área Fiscal</t>
  </si>
  <si>
    <t>Área fiscal</t>
  </si>
  <si>
    <t>contribuintes declarantes</t>
  </si>
  <si>
    <t>volume de negócios</t>
  </si>
  <si>
    <t>Com imposto nulo</t>
  </si>
  <si>
    <t>Área  fiscal</t>
  </si>
  <si>
    <t>no  prazo</t>
  </si>
  <si>
    <t>Receita do IVA</t>
  </si>
  <si>
    <t>no prazo</t>
  </si>
  <si>
    <t>Escalão de volume de negócios</t>
  </si>
  <si>
    <t>Taxa média efetiva</t>
  </si>
  <si>
    <t>Escalão de volume negócios</t>
  </si>
  <si>
    <t>Volume de negócios</t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</si>
  <si>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 xml:space="preserve">: INEe CGE 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</si>
  <si>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CGE e SIGOF</t>
    </r>
  </si>
  <si>
    <t>Consumo publico</t>
  </si>
  <si>
    <t xml:space="preserve">VAT Productivity </t>
  </si>
  <si>
    <t xml:space="preserve">VAT Gross Compliance Ratio </t>
  </si>
  <si>
    <t xml:space="preserve">VAT Revenue Ratio </t>
  </si>
  <si>
    <t>contribuintes faltosos</t>
  </si>
  <si>
    <t>Contribuintes ativos</t>
  </si>
  <si>
    <t>Contribuintes declarantes</t>
  </si>
  <si>
    <t>Contribuintes faltosos</t>
  </si>
  <si>
    <t>A.0 - Número de contribuintes</t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</si>
  <si>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GRE_Cadastro dos contribuintes</t>
    </r>
  </si>
  <si>
    <t>(c) = (a) - (b)</t>
  </si>
  <si>
    <t xml:space="preserve">[100  a 200[ </t>
  </si>
  <si>
    <t xml:space="preserve">[50 a 100[ </t>
  </si>
  <si>
    <t xml:space="preserve">[25  a 50[ </t>
  </si>
  <si>
    <t xml:space="preserve">[10  a 25[ </t>
  </si>
  <si>
    <t xml:space="preserve">[5  a 10[ </t>
  </si>
  <si>
    <t xml:space="preserve">[50  a 100[ </t>
  </si>
  <si>
    <t xml:space="preserve">[25 a 50[ </t>
  </si>
  <si>
    <t xml:space="preserve">[100 a 200[ </t>
  </si>
  <si>
    <t>[25 a 50[</t>
  </si>
  <si>
    <t>N.º de dias</t>
  </si>
  <si>
    <t>das obrigações declarativas</t>
  </si>
  <si>
    <t>(h)= (e ) / (b)</t>
  </si>
  <si>
    <t xml:space="preserve">das obrigações </t>
  </si>
  <si>
    <t>declarativas</t>
  </si>
  <si>
    <t>Secção de CAE</t>
  </si>
  <si>
    <t xml:space="preserve">Índice de cumprimento das </t>
  </si>
  <si>
    <t>obrigações de pagamento</t>
  </si>
  <si>
    <t>das obriagações de pagamento</t>
  </si>
  <si>
    <t>das obrigações de pagamento</t>
  </si>
  <si>
    <r>
      <rPr>
        <b/>
        <sz val="11"/>
        <color theme="1"/>
        <rFont val="Source Sans Pro"/>
        <family val="2"/>
      </rPr>
      <t>Fonte:</t>
    </r>
    <r>
      <rPr>
        <sz val="11"/>
        <color theme="1"/>
        <rFont val="Source Sans Pro"/>
        <family val="2"/>
      </rPr>
      <t xml:space="preserve"> INE, CGE e cálculos da equipa</t>
    </r>
  </si>
  <si>
    <t xml:space="preserve">A.1 -  Número de declarações entregues </t>
  </si>
  <si>
    <t xml:space="preserve">A.2 - Número de declarações por tipo </t>
  </si>
  <si>
    <t>A.3 - Índice de cumprimento das obrigações declarativas</t>
  </si>
  <si>
    <t>A.3.1 - Índice de cumprimento das obrigações declarativas, por área fiscal</t>
  </si>
  <si>
    <t>A.3.2 - Índice de cumprimento das obrigações declarativas, por classificação económica</t>
  </si>
  <si>
    <t>A.5. Montante declarado por situação fiscal, em milhões de CVE</t>
  </si>
  <si>
    <t>A.5.1. Montante declarado por área fiscal, em milhões de CVE</t>
  </si>
  <si>
    <t>A.5.2. Montante declarado por classificação económica, em milhões de CVE</t>
  </si>
  <si>
    <t>A.5.3 - Montante declarado por escalão de volume de negócios, em milhões de CVE</t>
  </si>
  <si>
    <t>A.6 - Índice de cumprimento das obrigações de pagamento</t>
  </si>
  <si>
    <t>A.6.1 - Índice de cumprimento das obrigações de pagamento, por área fiscal</t>
  </si>
  <si>
    <t>A.6.2 - Índice de cumprimento das obrigações de pagamento, por classificação económica</t>
  </si>
  <si>
    <t>A.6.3. Índice de cumprimento das obrigações de pagamento, por escalão de volume de negócios</t>
  </si>
  <si>
    <t>A.7 -  Volume Negócios declarado por área fiscal, em milhões de CVE</t>
  </si>
  <si>
    <t>A.8 -  Volume Negócios declarado por classificação económica, em milhões de CVE</t>
  </si>
  <si>
    <t>A.9. Rácio Receita do IVA/PIB nominal</t>
  </si>
  <si>
    <t>A.10 -  Rácio Receita do IVA/Consumo</t>
  </si>
  <si>
    <t>A.11 -  Rácio Receita do IVA/Receitas fiscais</t>
  </si>
  <si>
    <t xml:space="preserve">A.12 - Rácio Reeembolso e restituição do IVA/Receita do IVA </t>
  </si>
  <si>
    <t>A. 13 - Tempo médio reembolso/restituição do IVA</t>
  </si>
  <si>
    <t>A.14 - Rácio Receita cessante/PIB nominal</t>
  </si>
  <si>
    <t>A.15 - Rácio Receita cessante/Receita do IVA</t>
  </si>
  <si>
    <t>A.16.2 - Taxa média efetiva, por classificação económica</t>
  </si>
  <si>
    <t>A.16.3 - Taxa média efetiva, por escalão de volume de negócios</t>
  </si>
  <si>
    <t>A.17 - Outros indicadores de eficiência</t>
  </si>
  <si>
    <t>A.16. - Taxa média efetiva do IVA</t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</si>
  <si>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 xml:space="preserve">: CGE 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</si>
  <si>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 xml:space="preserve">: INE e CGE  </t>
    </r>
  </si>
  <si>
    <t xml:space="preserve">A.4- Peso das declarações entregues, por escalão de volume de negócios </t>
  </si>
  <si>
    <t xml:space="preserve"> </t>
  </si>
  <si>
    <t>A.9 - Rácio Receita do IVA/PIB nominal</t>
  </si>
  <si>
    <t>A.16 - Taxa média efetiva do IVA</t>
  </si>
  <si>
    <t>A.16.1 - Taxa média efetiva, por área fiscal</t>
  </si>
  <si>
    <t>ÍNDICE_TABELA</t>
  </si>
  <si>
    <t xml:space="preserve">A.2 - Número de declarações, por tipo </t>
  </si>
  <si>
    <r>
      <t>PIB Nominal</t>
    </r>
    <r>
      <rPr>
        <b/>
        <sz val="9"/>
        <color theme="0"/>
        <rFont val="Source Sans Pro"/>
        <family val="2"/>
      </rPr>
      <t xml:space="preserve"> (Em milhões de CVE)</t>
    </r>
  </si>
  <si>
    <r>
      <t>Receita do IVA</t>
    </r>
    <r>
      <rPr>
        <b/>
        <sz val="9"/>
        <color theme="0"/>
        <rFont val="Source Sans Pro"/>
        <family val="2"/>
      </rPr>
      <t xml:space="preserve">  (Em milhões de CVE)</t>
    </r>
  </si>
  <si>
    <r>
      <t xml:space="preserve">Receita do IVA </t>
    </r>
    <r>
      <rPr>
        <b/>
        <sz val="9"/>
        <color theme="0"/>
        <rFont val="Source Sans Pro"/>
        <family val="2"/>
      </rPr>
      <t>(Em milhões de CVE)</t>
    </r>
  </si>
  <si>
    <r>
      <t xml:space="preserve">Consumo </t>
    </r>
    <r>
      <rPr>
        <b/>
        <sz val="9"/>
        <color theme="0"/>
        <rFont val="Source Sans Pro"/>
        <family val="2"/>
      </rPr>
      <t>(Em milhões de CVE)</t>
    </r>
  </si>
  <si>
    <r>
      <t>Receitas fiscais (</t>
    </r>
    <r>
      <rPr>
        <b/>
        <sz val="9"/>
        <color theme="0"/>
        <rFont val="Source Sans Pro"/>
        <family val="2"/>
      </rPr>
      <t>Em milhões de CVE)</t>
    </r>
  </si>
  <si>
    <r>
      <t>Reembolso do IVA</t>
    </r>
    <r>
      <rPr>
        <b/>
        <sz val="9"/>
        <color theme="0"/>
        <rFont val="Source Sans Pro"/>
        <family val="2"/>
      </rPr>
      <t xml:space="preserve"> (Em milhões de CVE)</t>
    </r>
  </si>
  <si>
    <r>
      <t>Receita do IVA (</t>
    </r>
    <r>
      <rPr>
        <b/>
        <sz val="9"/>
        <color theme="0"/>
        <rFont val="Source Sans Pro"/>
        <family val="2"/>
      </rPr>
      <t>Em milhões de CVE)</t>
    </r>
  </si>
  <si>
    <r>
      <t xml:space="preserve">Receita cessante </t>
    </r>
    <r>
      <rPr>
        <b/>
        <sz val="9"/>
        <color theme="0"/>
        <rFont val="Source Sans Pro"/>
        <family val="2"/>
      </rPr>
      <t>(Em milhões de CVE)</t>
    </r>
  </si>
  <si>
    <r>
      <t xml:space="preserve">PIB nominal </t>
    </r>
    <r>
      <rPr>
        <b/>
        <sz val="9"/>
        <color theme="0"/>
        <rFont val="Source Sans Pro"/>
        <family val="2"/>
      </rPr>
      <t>(Em milhões de CVE)</t>
    </r>
  </si>
  <si>
    <t>Em milhões de CVE</t>
  </si>
  <si>
    <r>
      <rPr>
        <b/>
        <sz val="11"/>
        <color theme="1"/>
        <rFont val="Source Sans Pro"/>
        <family val="2"/>
      </rPr>
      <t>Fonte</t>
    </r>
    <r>
      <rPr>
        <sz val="11"/>
        <color theme="1"/>
        <rFont val="Source Sans Pro"/>
        <family val="2"/>
      </rPr>
      <t>: Tabela GRE_MOD 106_MODELO, extraída em março de 2020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</si>
  <si>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Tabela GRE_MOD 106_MODELO, extraída em março de 2020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</si>
  <si>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Tabela GRE_MOD 106_MODELO, extraída em março de 2020, cálculos da equipa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</si>
  <si>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 xml:space="preserve">: DGA, CGE e Tabela GRE_MOD 106_MODELO, extraída em março de 2020 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</si>
  <si>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INE, DGA e tabela GRE_MOD 106_MODELO, extraída em março de 2020</t>
    </r>
  </si>
  <si>
    <r>
      <t>Fonte</t>
    </r>
    <r>
      <rPr>
        <sz val="9"/>
        <color theme="1"/>
        <rFont val="Source Sans Pro"/>
        <family val="2"/>
      </rPr>
      <t>: Tabelas GRE_MOD 106_MODELO e GRE_CONTROLO_DECLARAÇÕES, extraídas em março de 2020</t>
    </r>
  </si>
  <si>
    <r>
      <rPr>
        <b/>
        <sz val="9"/>
        <color theme="1"/>
        <rFont val="Source Sans Pro"/>
        <family val="2"/>
      </rPr>
      <t xml:space="preserve">Fonte: </t>
    </r>
    <r>
      <rPr>
        <sz val="9"/>
        <color theme="1"/>
        <rFont val="Source Sans Pro"/>
        <family val="2"/>
      </rPr>
      <t>Tabelas GRE_MOD 106_MODELO e GRE_CONTROLO_DECLRAÇÕES, extraídas em março de 2020</t>
    </r>
  </si>
  <si>
    <r>
      <t>Fonte</t>
    </r>
    <r>
      <rPr>
        <sz val="9"/>
        <color theme="1"/>
        <rFont val="Source Sans Pro"/>
        <family val="2"/>
      </rPr>
      <t>: Tabelas GRE_MOD_106 e GRE_CONTROLO DECLARAÇÕES, extraídas em março de 2020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</si>
  <si>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Tabela GRE_MOD 106_MODELO, extraída em março de 2020 e CAE de 2008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</si>
  <si>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Tabelas GRE_Cadastro e GRE_MOD 106_MODELO, extraídas em março de 2019</t>
    </r>
  </si>
  <si>
    <r>
      <rPr>
        <b/>
        <sz val="9"/>
        <color theme="1"/>
        <rFont val="Source Sans Pro"/>
        <family val="2"/>
      </rPr>
      <t>Fonte:</t>
    </r>
    <r>
      <rPr>
        <sz val="9"/>
        <color theme="1"/>
        <rFont val="Source Sans Pro"/>
        <family val="2"/>
      </rPr>
      <t xml:space="preserve"> Tabelas GRE_Cadastro e GRE_MOD 106_MODELO, extraídas em março de 2020</t>
    </r>
  </si>
  <si>
    <r>
      <t>Fonte</t>
    </r>
    <r>
      <rPr>
        <sz val="9"/>
        <color theme="1"/>
        <rFont val="Source Sans Pro"/>
        <family val="2"/>
      </rPr>
      <t>: Tabelas GRE_MOD 106_MODELO e GRE_CONTROLO_DECLARAÇÕES, extraídas em março de 2019</t>
    </r>
  </si>
  <si>
    <t>U - Atividades de Organismos Internacionais e Outras Insttuições Extraterritorias</t>
  </si>
  <si>
    <t xml:space="preserve">O - Administração Pública e Defesa; Segurança Social Obrigatória </t>
  </si>
  <si>
    <t xml:space="preserve">C- Eficiency Ratio </t>
  </si>
  <si>
    <t>BOLETIM ESTATÍSTICO DO IVA 2015 a 2019</t>
  </si>
  <si>
    <t>A.6.3 - Índice de cumprimento das obrigações de pagamento, por escalão de volume de negócios</t>
  </si>
  <si>
    <t>A.13 - Tempo médio reembolso/restituição do IVA</t>
  </si>
  <si>
    <r>
      <rPr>
        <b/>
        <sz val="10"/>
        <color theme="1"/>
        <rFont val="Source Sans Pro"/>
        <family val="2"/>
      </rPr>
      <t>Fonte:</t>
    </r>
    <r>
      <rPr>
        <sz val="10"/>
        <color theme="1"/>
        <rFont val="Source Sans Pro"/>
        <family val="2"/>
      </rPr>
      <t xml:space="preserve"> STC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</si>
</sst>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%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Source Sans Pro"/>
      <family val="2"/>
    </font>
    <font>
      <sz val="10"/>
      <color theme="1"/>
      <name val="Source Sans Pro"/>
      <family val="2"/>
    </font>
    <font>
      <b/>
      <sz val="11"/>
      <color theme="0"/>
      <name val="Source Sans Pro"/>
      <family val="2"/>
    </font>
    <font>
      <sz val="11"/>
      <color theme="1"/>
      <name val="Source Sans Pro"/>
      <family val="2"/>
    </font>
    <font>
      <sz val="9"/>
      <color theme="1"/>
      <name val="Source Sans Pro"/>
      <family val="2"/>
    </font>
    <font>
      <b/>
      <sz val="9"/>
      <color theme="1"/>
      <name val="Source Sans Pro"/>
      <family val="2"/>
    </font>
    <font>
      <b/>
      <sz val="12"/>
      <color rgb="FFFF0000"/>
      <name val="Calibri"/>
      <family val="2"/>
      <scheme val="minor"/>
    </font>
    <font>
      <b/>
      <sz val="11"/>
      <color rgb="FF002060"/>
      <name val="Source Sans Pro"/>
      <family val="2"/>
    </font>
    <font>
      <b/>
      <sz val="11"/>
      <color theme="1"/>
      <name val="Source Sans Pro"/>
      <family val="2"/>
    </font>
    <font>
      <sz val="11"/>
      <name val="Source Sans Pro"/>
      <family val="2"/>
    </font>
    <font>
      <b/>
      <sz val="11"/>
      <color rgb="FF0070C0"/>
      <name val="Source Sans Pro"/>
      <family val="2"/>
    </font>
    <font>
      <b/>
      <sz val="11"/>
      <name val="Source Sans Pro"/>
      <family val="2"/>
    </font>
    <font>
      <sz val="11"/>
      <color theme="0"/>
      <name val="Source Sans Pro"/>
      <family val="2"/>
    </font>
    <font>
      <sz val="10"/>
      <name val="Arial"/>
      <family val="2"/>
    </font>
    <font>
      <b/>
      <sz val="12"/>
      <color theme="0"/>
      <name val="Source Sans Pro"/>
      <family val="2"/>
    </font>
    <font>
      <sz val="11"/>
      <color rgb="FFFF0000"/>
      <name val="Source Sans Pro"/>
      <family val="2"/>
    </font>
    <font>
      <sz val="11"/>
      <color rgb="FF0070C0"/>
      <name val="Source Sans Pro"/>
      <family val="2"/>
    </font>
    <font>
      <b/>
      <sz val="9"/>
      <color theme="0"/>
      <name val="Source Sans Pro"/>
      <family val="2"/>
    </font>
    <font>
      <b/>
      <sz val="10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theme="0"/>
      </top>
      <bottom/>
      <diagonal/>
    </border>
    <border>
      <left/>
      <right style="thin">
        <color rgb="FF002060"/>
      </right>
      <top style="thin">
        <color theme="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002060"/>
      </left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2060"/>
      </left>
      <right style="thin">
        <color rgb="FF002060"/>
      </right>
      <top style="thin">
        <color theme="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indexed="64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/>
      <right style="thin">
        <color indexed="64"/>
      </right>
      <top style="thin">
        <color rgb="FF002060"/>
      </top>
      <bottom/>
      <diagonal/>
    </border>
    <border>
      <left/>
      <right style="thin">
        <color indexed="64"/>
      </right>
      <top/>
      <bottom style="thin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theme="0"/>
      </top>
      <bottom/>
      <diagonal/>
    </border>
    <border>
      <left style="thin">
        <color rgb="FF002060"/>
      </left>
      <right/>
      <top style="thin">
        <color theme="0"/>
      </top>
      <bottom style="thin">
        <color rgb="FF00206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rgb="FF002060"/>
      </left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rgb="FF00206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rgb="FF002060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2060"/>
      </right>
      <top/>
      <bottom style="thin">
        <color theme="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</cellStyleXfs>
  <cellXfs count="43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3" fontId="5" fillId="3" borderId="4" xfId="0" applyNumberFormat="1" applyFont="1" applyFill="1" applyBorder="1"/>
    <xf numFmtId="3" fontId="5" fillId="3" borderId="0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7" fillId="0" borderId="3" xfId="0" applyFont="1" applyBorder="1"/>
    <xf numFmtId="3" fontId="7" fillId="3" borderId="4" xfId="0" applyNumberFormat="1" applyFont="1" applyFill="1" applyBorder="1"/>
    <xf numFmtId="3" fontId="7" fillId="3" borderId="0" xfId="0" applyNumberFormat="1" applyFont="1" applyFill="1" applyBorder="1"/>
    <xf numFmtId="164" fontId="7" fillId="0" borderId="3" xfId="1" applyNumberFormat="1" applyFont="1" applyBorder="1"/>
    <xf numFmtId="164" fontId="7" fillId="0" borderId="0" xfId="1" applyNumberFormat="1" applyFont="1"/>
    <xf numFmtId="3" fontId="5" fillId="0" borderId="14" xfId="0" applyNumberFormat="1" applyFont="1" applyBorder="1"/>
    <xf numFmtId="3" fontId="5" fillId="0" borderId="4" xfId="0" applyNumberFormat="1" applyFont="1" applyBorder="1"/>
    <xf numFmtId="3" fontId="5" fillId="0" borderId="0" xfId="0" applyNumberFormat="1" applyFont="1" applyFill="1" applyBorder="1"/>
    <xf numFmtId="0" fontId="7" fillId="0" borderId="8" xfId="0" applyFont="1" applyBorder="1"/>
    <xf numFmtId="164" fontId="7" fillId="0" borderId="8" xfId="1" applyNumberFormat="1" applyFont="1" applyBorder="1"/>
    <xf numFmtId="0" fontId="6" fillId="2" borderId="2" xfId="0" applyFont="1" applyFill="1" applyBorder="1" applyAlignment="1">
      <alignment vertical="center"/>
    </xf>
    <xf numFmtId="3" fontId="7" fillId="3" borderId="17" xfId="0" applyNumberFormat="1" applyFont="1" applyFill="1" applyBorder="1"/>
    <xf numFmtId="164" fontId="7" fillId="0" borderId="0" xfId="1" applyNumberFormat="1" applyFont="1" applyBorder="1"/>
    <xf numFmtId="164" fontId="7" fillId="0" borderId="9" xfId="1" applyNumberFormat="1" applyFont="1" applyBorder="1"/>
    <xf numFmtId="0" fontId="7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vertical="center"/>
    </xf>
    <xf numFmtId="3" fontId="5" fillId="3" borderId="9" xfId="0" applyNumberFormat="1" applyFont="1" applyFill="1" applyBorder="1"/>
    <xf numFmtId="3" fontId="5" fillId="3" borderId="10" xfId="0" applyNumberFormat="1" applyFont="1" applyFill="1" applyBorder="1"/>
    <xf numFmtId="0" fontId="5" fillId="0" borderId="4" xfId="0" applyFont="1" applyBorder="1"/>
    <xf numFmtId="0" fontId="7" fillId="3" borderId="17" xfId="0" applyFont="1" applyFill="1" applyBorder="1"/>
    <xf numFmtId="0" fontId="7" fillId="3" borderId="16" xfId="0" applyFont="1" applyFill="1" applyBorder="1"/>
    <xf numFmtId="3" fontId="5" fillId="0" borderId="28" xfId="0" applyNumberFormat="1" applyFont="1" applyBorder="1"/>
    <xf numFmtId="0" fontId="8" fillId="0" borderId="0" xfId="0" applyFont="1"/>
    <xf numFmtId="0" fontId="7" fillId="0" borderId="0" xfId="0" applyFont="1" applyBorder="1"/>
    <xf numFmtId="3" fontId="7" fillId="0" borderId="0" xfId="0" applyNumberFormat="1" applyFont="1" applyBorder="1"/>
    <xf numFmtId="0" fontId="10" fillId="0" borderId="0" xfId="0" applyFont="1"/>
    <xf numFmtId="3" fontId="7" fillId="0" borderId="3" xfId="0" applyNumberFormat="1" applyFont="1" applyBorder="1"/>
    <xf numFmtId="0" fontId="5" fillId="3" borderId="22" xfId="0" applyFont="1" applyFill="1" applyBorder="1"/>
    <xf numFmtId="3" fontId="5" fillId="3" borderId="27" xfId="0" applyNumberFormat="1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/>
    <xf numFmtId="0" fontId="11" fillId="0" borderId="0" xfId="0" applyFont="1"/>
    <xf numFmtId="0" fontId="7" fillId="0" borderId="0" xfId="0" applyFont="1"/>
    <xf numFmtId="3" fontId="7" fillId="0" borderId="10" xfId="0" applyNumberFormat="1" applyFont="1" applyBorder="1"/>
    <xf numFmtId="0" fontId="7" fillId="0" borderId="37" xfId="0" applyFont="1" applyBorder="1"/>
    <xf numFmtId="164" fontId="7" fillId="0" borderId="43" xfId="1" applyNumberFormat="1" applyFont="1" applyBorder="1"/>
    <xf numFmtId="0" fontId="7" fillId="0" borderId="33" xfId="0" applyFont="1" applyFill="1" applyBorder="1"/>
    <xf numFmtId="0" fontId="12" fillId="0" borderId="0" xfId="0" applyFont="1"/>
    <xf numFmtId="3" fontId="7" fillId="0" borderId="38" xfId="0" applyNumberFormat="1" applyFont="1" applyBorder="1"/>
    <xf numFmtId="0" fontId="7" fillId="0" borderId="0" xfId="0" applyFont="1" applyBorder="1" applyAlignment="1">
      <alignment vertical="center"/>
    </xf>
    <xf numFmtId="0" fontId="7" fillId="0" borderId="4" xfId="0" applyFont="1" applyBorder="1"/>
    <xf numFmtId="164" fontId="13" fillId="0" borderId="0" xfId="1" applyNumberFormat="1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164" fontId="7" fillId="3" borderId="0" xfId="1" applyNumberFormat="1" applyFont="1" applyFill="1" applyBorder="1"/>
    <xf numFmtId="0" fontId="7" fillId="0" borderId="49" xfId="0" applyFont="1" applyBorder="1"/>
    <xf numFmtId="0" fontId="7" fillId="0" borderId="27" xfId="0" applyFont="1" applyBorder="1"/>
    <xf numFmtId="0" fontId="7" fillId="0" borderId="46" xfId="0" applyFont="1" applyBorder="1"/>
    <xf numFmtId="0" fontId="7" fillId="0" borderId="22" xfId="0" applyFont="1" applyBorder="1"/>
    <xf numFmtId="0" fontId="7" fillId="0" borderId="22" xfId="0" applyFont="1" applyFill="1" applyBorder="1"/>
    <xf numFmtId="3" fontId="7" fillId="0" borderId="27" xfId="0" applyNumberFormat="1" applyFont="1" applyBorder="1"/>
    <xf numFmtId="3" fontId="7" fillId="0" borderId="46" xfId="0" applyNumberFormat="1" applyFont="1" applyBorder="1"/>
    <xf numFmtId="0" fontId="7" fillId="0" borderId="42" xfId="0" applyFont="1" applyBorder="1"/>
    <xf numFmtId="0" fontId="7" fillId="0" borderId="48" xfId="0" applyFont="1" applyBorder="1"/>
    <xf numFmtId="0" fontId="7" fillId="3" borderId="22" xfId="0" applyFont="1" applyFill="1" applyBorder="1"/>
    <xf numFmtId="0" fontId="7" fillId="0" borderId="4" xfId="0" applyFont="1" applyFill="1" applyBorder="1"/>
    <xf numFmtId="0" fontId="6" fillId="2" borderId="13" xfId="0" applyFont="1" applyFill="1" applyBorder="1" applyAlignment="1">
      <alignment horizontal="center" vertical="center"/>
    </xf>
    <xf numFmtId="0" fontId="14" fillId="0" borderId="0" xfId="0" applyFont="1"/>
    <xf numFmtId="0" fontId="12" fillId="0" borderId="0" xfId="0" applyFont="1" applyAlignment="1">
      <alignment horizontal="right"/>
    </xf>
    <xf numFmtId="0" fontId="7" fillId="2" borderId="0" xfId="0" applyFont="1" applyFill="1" applyBorder="1"/>
    <xf numFmtId="0" fontId="7" fillId="2" borderId="0" xfId="0" applyFont="1" applyFill="1"/>
    <xf numFmtId="0" fontId="6" fillId="3" borderId="0" xfId="0" applyFont="1" applyFill="1" applyBorder="1" applyAlignment="1">
      <alignment horizontal="center"/>
    </xf>
    <xf numFmtId="0" fontId="11" fillId="3" borderId="0" xfId="0" applyFont="1" applyFill="1" applyBorder="1"/>
    <xf numFmtId="9" fontId="7" fillId="3" borderId="0" xfId="1" applyFont="1" applyFill="1" applyBorder="1"/>
    <xf numFmtId="0" fontId="7" fillId="0" borderId="0" xfId="0" applyFont="1" applyAlignment="1">
      <alignment horizontal="left"/>
    </xf>
    <xf numFmtId="0" fontId="7" fillId="0" borderId="34" xfId="0" applyFont="1" applyBorder="1"/>
    <xf numFmtId="164" fontId="7" fillId="0" borderId="34" xfId="1" applyNumberFormat="1" applyFont="1" applyBorder="1"/>
    <xf numFmtId="164" fontId="7" fillId="0" borderId="7" xfId="1" applyNumberFormat="1" applyFont="1" applyBorder="1"/>
    <xf numFmtId="0" fontId="7" fillId="3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3" fontId="7" fillId="0" borderId="0" xfId="0" applyNumberFormat="1" applyFont="1"/>
    <xf numFmtId="0" fontId="7" fillId="0" borderId="40" xfId="0" applyFont="1" applyBorder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7" fillId="0" borderId="10" xfId="0" applyFont="1" applyFill="1" applyBorder="1"/>
    <xf numFmtId="3" fontId="12" fillId="0" borderId="0" xfId="0" applyNumberFormat="1" applyFont="1"/>
    <xf numFmtId="3" fontId="7" fillId="0" borderId="4" xfId="0" applyNumberFormat="1" applyFont="1" applyBorder="1"/>
    <xf numFmtId="3" fontId="7" fillId="0" borderId="8" xfId="0" applyNumberFormat="1" applyFont="1" applyBorder="1"/>
    <xf numFmtId="3" fontId="7" fillId="0" borderId="9" xfId="0" applyNumberFormat="1" applyFont="1" applyBorder="1"/>
    <xf numFmtId="3" fontId="7" fillId="0" borderId="0" xfId="0" applyNumberFormat="1" applyFont="1" applyFill="1" applyBorder="1"/>
    <xf numFmtId="3" fontId="7" fillId="0" borderId="9" xfId="0" applyNumberFormat="1" applyFont="1" applyFill="1" applyBorder="1"/>
    <xf numFmtId="0" fontId="7" fillId="3" borderId="10" xfId="0" applyFont="1" applyFill="1" applyBorder="1"/>
    <xf numFmtId="0" fontId="7" fillId="3" borderId="8" xfId="0" applyFont="1" applyFill="1" applyBorder="1"/>
    <xf numFmtId="0" fontId="7" fillId="3" borderId="40" xfId="0" applyFont="1" applyFill="1" applyBorder="1"/>
    <xf numFmtId="0" fontId="7" fillId="3" borderId="20" xfId="0" applyFont="1" applyFill="1" applyBorder="1"/>
    <xf numFmtId="0" fontId="7" fillId="3" borderId="19" xfId="0" applyFont="1" applyFill="1" applyBorder="1"/>
    <xf numFmtId="0" fontId="15" fillId="0" borderId="0" xfId="0" applyFont="1"/>
    <xf numFmtId="3" fontId="7" fillId="3" borderId="27" xfId="0" applyNumberFormat="1" applyFont="1" applyFill="1" applyBorder="1"/>
    <xf numFmtId="3" fontId="7" fillId="3" borderId="29" xfId="0" applyNumberFormat="1" applyFont="1" applyFill="1" applyBorder="1"/>
    <xf numFmtId="164" fontId="7" fillId="3" borderId="45" xfId="1" applyNumberFormat="1" applyFont="1" applyFill="1" applyBorder="1"/>
    <xf numFmtId="164" fontId="7" fillId="3" borderId="43" xfId="1" applyNumberFormat="1" applyFont="1" applyFill="1" applyBorder="1"/>
    <xf numFmtId="3" fontId="7" fillId="3" borderId="46" xfId="0" applyNumberFormat="1" applyFont="1" applyFill="1" applyBorder="1"/>
    <xf numFmtId="164" fontId="7" fillId="3" borderId="44" xfId="1" applyNumberFormat="1" applyFont="1" applyFill="1" applyBorder="1"/>
    <xf numFmtId="3" fontId="7" fillId="0" borderId="21" xfId="0" applyNumberFormat="1" applyFont="1" applyBorder="1"/>
    <xf numFmtId="3" fontId="7" fillId="0" borderId="15" xfId="0" applyNumberFormat="1" applyFont="1" applyBorder="1"/>
    <xf numFmtId="3" fontId="7" fillId="0" borderId="14" xfId="0" applyNumberFormat="1" applyFont="1" applyBorder="1"/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3" fontId="7" fillId="0" borderId="26" xfId="0" applyNumberFormat="1" applyFont="1" applyBorder="1"/>
    <xf numFmtId="3" fontId="7" fillId="0" borderId="41" xfId="0" applyNumberFormat="1" applyFont="1" applyBorder="1"/>
    <xf numFmtId="3" fontId="7" fillId="0" borderId="49" xfId="0" applyNumberFormat="1" applyFont="1" applyBorder="1"/>
    <xf numFmtId="0" fontId="9" fillId="0" borderId="0" xfId="0" applyFont="1"/>
    <xf numFmtId="164" fontId="7" fillId="0" borderId="45" xfId="1" applyNumberFormat="1" applyFont="1" applyBorder="1"/>
    <xf numFmtId="0" fontId="11" fillId="0" borderId="0" xfId="0" applyFont="1" applyBorder="1"/>
    <xf numFmtId="3" fontId="7" fillId="0" borderId="23" xfId="0" applyNumberFormat="1" applyFont="1" applyBorder="1"/>
    <xf numFmtId="0" fontId="7" fillId="0" borderId="17" xfId="0" applyFont="1" applyBorder="1"/>
    <xf numFmtId="0" fontId="7" fillId="0" borderId="16" xfId="0" applyFont="1" applyBorder="1"/>
    <xf numFmtId="3" fontId="7" fillId="3" borderId="21" xfId="0" applyNumberFormat="1" applyFont="1" applyFill="1" applyBorder="1"/>
    <xf numFmtId="0" fontId="7" fillId="0" borderId="24" xfId="0" applyFont="1" applyBorder="1"/>
    <xf numFmtId="164" fontId="7" fillId="0" borderId="17" xfId="1" applyNumberFormat="1" applyFont="1" applyBorder="1"/>
    <xf numFmtId="164" fontId="7" fillId="0" borderId="24" xfId="1" applyNumberFormat="1" applyFont="1" applyBorder="1"/>
    <xf numFmtId="164" fontId="7" fillId="0" borderId="17" xfId="1" applyNumberFormat="1" applyFont="1" applyBorder="1" applyAlignment="1">
      <alignment horizontal="right"/>
    </xf>
    <xf numFmtId="0" fontId="7" fillId="0" borderId="0" xfId="0" applyFont="1" applyAlignment="1"/>
    <xf numFmtId="164" fontId="7" fillId="0" borderId="16" xfId="1" applyNumberFormat="1" applyFont="1" applyBorder="1"/>
    <xf numFmtId="164" fontId="7" fillId="3" borderId="17" xfId="1" applyNumberFormat="1" applyFont="1" applyFill="1" applyBorder="1"/>
    <xf numFmtId="3" fontId="5" fillId="3" borderId="46" xfId="0" applyNumberFormat="1" applyFont="1" applyFill="1" applyBorder="1"/>
    <xf numFmtId="164" fontId="7" fillId="0" borderId="0" xfId="0" applyNumberFormat="1" applyFont="1"/>
    <xf numFmtId="164" fontId="7" fillId="0" borderId="27" xfId="1" applyNumberFormat="1" applyFont="1" applyBorder="1"/>
    <xf numFmtId="3" fontId="7" fillId="0" borderId="30" xfId="0" applyNumberFormat="1" applyFont="1" applyBorder="1"/>
    <xf numFmtId="164" fontId="7" fillId="0" borderId="35" xfId="1" applyNumberFormat="1" applyFont="1" applyBorder="1"/>
    <xf numFmtId="0" fontId="7" fillId="0" borderId="33" xfId="0" applyFont="1" applyBorder="1"/>
    <xf numFmtId="164" fontId="7" fillId="0" borderId="36" xfId="1" applyNumberFormat="1" applyFont="1" applyBorder="1"/>
    <xf numFmtId="3" fontId="7" fillId="0" borderId="33" xfId="0" applyNumberFormat="1" applyFont="1" applyBorder="1"/>
    <xf numFmtId="0" fontId="7" fillId="3" borderId="0" xfId="0" applyFont="1" applyFill="1"/>
    <xf numFmtId="164" fontId="7" fillId="3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/>
    <xf numFmtId="0" fontId="7" fillId="3" borderId="0" xfId="0" applyFont="1" applyFill="1" applyBorder="1" applyAlignment="1"/>
    <xf numFmtId="0" fontId="8" fillId="3" borderId="0" xfId="0" applyFont="1" applyFill="1" applyBorder="1" applyAlignment="1"/>
    <xf numFmtId="0" fontId="13" fillId="0" borderId="0" xfId="0" applyFont="1"/>
    <xf numFmtId="164" fontId="7" fillId="3" borderId="27" xfId="1" applyNumberFormat="1" applyFont="1" applyFill="1" applyBorder="1"/>
    <xf numFmtId="164" fontId="7" fillId="0" borderId="46" xfId="1" applyNumberFormat="1" applyFont="1" applyBorder="1"/>
    <xf numFmtId="0" fontId="0" fillId="0" borderId="0" xfId="0" applyBorder="1" applyAlignment="1">
      <alignment horizontal="center"/>
    </xf>
    <xf numFmtId="0" fontId="7" fillId="3" borderId="39" xfId="0" applyFont="1" applyFill="1" applyBorder="1"/>
    <xf numFmtId="0" fontId="7" fillId="0" borderId="25" xfId="0" applyFont="1" applyBorder="1"/>
    <xf numFmtId="0" fontId="5" fillId="0" borderId="50" xfId="0" applyFont="1" applyBorder="1"/>
    <xf numFmtId="0" fontId="5" fillId="0" borderId="29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3" fontId="5" fillId="0" borderId="57" xfId="0" applyNumberFormat="1" applyFont="1" applyBorder="1"/>
    <xf numFmtId="3" fontId="5" fillId="0" borderId="58" xfId="0" applyNumberFormat="1" applyFont="1" applyBorder="1"/>
    <xf numFmtId="3" fontId="5" fillId="0" borderId="17" xfId="0" applyNumberFormat="1" applyFont="1" applyBorder="1"/>
    <xf numFmtId="3" fontId="7" fillId="3" borderId="0" xfId="0" applyNumberFormat="1" applyFont="1" applyFill="1" applyBorder="1" applyAlignment="1">
      <alignment vertical="center"/>
    </xf>
    <xf numFmtId="3" fontId="7" fillId="3" borderId="9" xfId="0" applyNumberFormat="1" applyFont="1" applyFill="1" applyBorder="1"/>
    <xf numFmtId="164" fontId="7" fillId="0" borderId="33" xfId="1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0" fillId="0" borderId="35" xfId="0" applyNumberFormat="1" applyBorder="1"/>
    <xf numFmtId="4" fontId="7" fillId="0" borderId="56" xfId="0" applyNumberFormat="1" applyFont="1" applyBorder="1" applyAlignment="1">
      <alignment vertical="center"/>
    </xf>
    <xf numFmtId="4" fontId="7" fillId="0" borderId="27" xfId="0" applyNumberFormat="1" applyFont="1" applyBorder="1"/>
    <xf numFmtId="4" fontId="7" fillId="0" borderId="30" xfId="0" applyNumberFormat="1" applyFont="1" applyBorder="1"/>
    <xf numFmtId="3" fontId="7" fillId="0" borderId="35" xfId="0" applyNumberFormat="1" applyFont="1" applyFill="1" applyBorder="1"/>
    <xf numFmtId="164" fontId="7" fillId="0" borderId="30" xfId="1" applyNumberFormat="1" applyFont="1" applyBorder="1"/>
    <xf numFmtId="164" fontId="7" fillId="0" borderId="35" xfId="0" applyNumberFormat="1" applyFont="1" applyBorder="1"/>
    <xf numFmtId="165" fontId="7" fillId="0" borderId="0" xfId="0" applyNumberFormat="1" applyFont="1" applyBorder="1"/>
    <xf numFmtId="165" fontId="7" fillId="0" borderId="27" xfId="0" applyNumberFormat="1" applyFont="1" applyBorder="1"/>
    <xf numFmtId="3" fontId="7" fillId="3" borderId="60" xfId="0" applyNumberFormat="1" applyFont="1" applyFill="1" applyBorder="1"/>
    <xf numFmtId="3" fontId="7" fillId="0" borderId="45" xfId="0" applyNumberFormat="1" applyFont="1" applyBorder="1"/>
    <xf numFmtId="0" fontId="7" fillId="0" borderId="55" xfId="0" applyFont="1" applyBorder="1" applyAlignment="1">
      <alignment vertical="center"/>
    </xf>
    <xf numFmtId="3" fontId="0" fillId="0" borderId="43" xfId="0" applyNumberFormat="1" applyBorder="1"/>
    <xf numFmtId="3" fontId="0" fillId="0" borderId="44" xfId="0" applyNumberFormat="1" applyBorder="1"/>
    <xf numFmtId="4" fontId="7" fillId="0" borderId="33" xfId="0" applyNumberFormat="1" applyFont="1" applyBorder="1" applyAlignment="1">
      <alignment vertical="center"/>
    </xf>
    <xf numFmtId="164" fontId="0" fillId="0" borderId="0" xfId="1" applyNumberFormat="1" applyFont="1"/>
    <xf numFmtId="9" fontId="7" fillId="0" borderId="0" xfId="1" applyFont="1"/>
    <xf numFmtId="4" fontId="7" fillId="3" borderId="30" xfId="0" applyNumberFormat="1" applyFont="1" applyFill="1" applyBorder="1"/>
    <xf numFmtId="4" fontId="7" fillId="3" borderId="27" xfId="0" applyNumberFormat="1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7" fillId="3" borderId="37" xfId="0" applyFont="1" applyFill="1" applyBorder="1"/>
    <xf numFmtId="3" fontId="7" fillId="3" borderId="35" xfId="0" applyNumberFormat="1" applyFont="1" applyFill="1" applyBorder="1"/>
    <xf numFmtId="3" fontId="7" fillId="3" borderId="10" xfId="0" applyNumberFormat="1" applyFont="1" applyFill="1" applyBorder="1"/>
    <xf numFmtId="0" fontId="7" fillId="0" borderId="36" xfId="0" applyFont="1" applyBorder="1"/>
    <xf numFmtId="3" fontId="7" fillId="0" borderId="35" xfId="0" applyNumberFormat="1" applyFont="1" applyBorder="1"/>
    <xf numFmtId="0" fontId="0" fillId="0" borderId="0" xfId="0" applyFont="1"/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55" xfId="0" applyFont="1" applyBorder="1"/>
    <xf numFmtId="3" fontId="7" fillId="0" borderId="55" xfId="0" applyNumberFormat="1" applyFont="1" applyBorder="1"/>
    <xf numFmtId="3" fontId="0" fillId="0" borderId="0" xfId="0" applyNumberFormat="1" applyBorder="1"/>
    <xf numFmtId="4" fontId="7" fillId="0" borderId="0" xfId="0" applyNumberFormat="1" applyFont="1" applyBorder="1" applyAlignment="1">
      <alignment vertical="center"/>
    </xf>
    <xf numFmtId="4" fontId="7" fillId="0" borderId="48" xfId="0" applyNumberFormat="1" applyFont="1" applyBorder="1"/>
    <xf numFmtId="4" fontId="7" fillId="3" borderId="48" xfId="0" applyNumberFormat="1" applyFont="1" applyFill="1" applyBorder="1"/>
    <xf numFmtId="4" fontId="7" fillId="3" borderId="0" xfId="0" applyNumberFormat="1" applyFont="1" applyFill="1" applyBorder="1"/>
    <xf numFmtId="4" fontId="7" fillId="3" borderId="44" xfId="0" applyNumberFormat="1" applyFont="1" applyFill="1" applyBorder="1"/>
    <xf numFmtId="0" fontId="7" fillId="0" borderId="39" xfId="0" applyFont="1" applyBorder="1"/>
    <xf numFmtId="0" fontId="7" fillId="3" borderId="27" xfId="0" applyFont="1" applyFill="1" applyBorder="1"/>
    <xf numFmtId="0" fontId="7" fillId="3" borderId="46" xfId="0" applyFont="1" applyFill="1" applyBorder="1"/>
    <xf numFmtId="3" fontId="16" fillId="3" borderId="0" xfId="0" applyNumberFormat="1" applyFont="1" applyFill="1"/>
    <xf numFmtId="0" fontId="8" fillId="3" borderId="0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/>
    <xf numFmtId="3" fontId="7" fillId="3" borderId="30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7" fillId="0" borderId="47" xfId="0" applyFont="1" applyBorder="1"/>
    <xf numFmtId="0" fontId="7" fillId="0" borderId="44" xfId="0" applyFont="1" applyBorder="1"/>
    <xf numFmtId="164" fontId="13" fillId="0" borderId="45" xfId="1" applyNumberFormat="1" applyFont="1" applyFill="1" applyBorder="1"/>
    <xf numFmtId="0" fontId="7" fillId="0" borderId="39" xfId="0" applyFont="1" applyFill="1" applyBorder="1"/>
    <xf numFmtId="0" fontId="7" fillId="0" borderId="55" xfId="0" applyFont="1" applyFill="1" applyBorder="1"/>
    <xf numFmtId="0" fontId="7" fillId="0" borderId="56" xfId="0" applyFont="1" applyBorder="1"/>
    <xf numFmtId="0" fontId="7" fillId="3" borderId="55" xfId="0" applyFont="1" applyFill="1" applyBorder="1"/>
    <xf numFmtId="0" fontId="7" fillId="0" borderId="47" xfId="0" applyFont="1" applyFill="1" applyBorder="1"/>
    <xf numFmtId="0" fontId="7" fillId="3" borderId="47" xfId="0" applyFont="1" applyFill="1" applyBorder="1"/>
    <xf numFmtId="0" fontId="7" fillId="0" borderId="43" xfId="0" applyFont="1" applyBorder="1"/>
    <xf numFmtId="0" fontId="7" fillId="0" borderId="46" xfId="0" applyFont="1" applyFill="1" applyBorder="1"/>
    <xf numFmtId="0" fontId="7" fillId="3" borderId="27" xfId="0" applyFont="1" applyFill="1" applyBorder="1" applyAlignment="1">
      <alignment vertical="center"/>
    </xf>
    <xf numFmtId="0" fontId="7" fillId="3" borderId="46" xfId="0" applyFont="1" applyFill="1" applyBorder="1" applyAlignment="1">
      <alignment vertical="center"/>
    </xf>
    <xf numFmtId="0" fontId="7" fillId="3" borderId="25" xfId="0" applyFont="1" applyFill="1" applyBorder="1"/>
    <xf numFmtId="0" fontId="7" fillId="0" borderId="54" xfId="0" applyFont="1" applyFill="1" applyBorder="1"/>
    <xf numFmtId="0" fontId="7" fillId="0" borderId="54" xfId="0" applyFont="1" applyBorder="1"/>
    <xf numFmtId="0" fontId="7" fillId="0" borderId="40" xfId="0" applyFont="1" applyFill="1" applyBorder="1"/>
    <xf numFmtId="3" fontId="5" fillId="0" borderId="0" xfId="0" applyNumberFormat="1" applyFont="1" applyBorder="1"/>
    <xf numFmtId="3" fontId="5" fillId="0" borderId="27" xfId="0" applyNumberFormat="1" applyFont="1" applyBorder="1"/>
    <xf numFmtId="1" fontId="5" fillId="3" borderId="27" xfId="0" applyNumberFormat="1" applyFont="1" applyFill="1" applyBorder="1"/>
    <xf numFmtId="3" fontId="5" fillId="3" borderId="55" xfId="0" applyNumberFormat="1" applyFont="1" applyFill="1" applyBorder="1"/>
    <xf numFmtId="3" fontId="5" fillId="0" borderId="55" xfId="0" applyNumberFormat="1" applyFont="1" applyBorder="1"/>
    <xf numFmtId="3" fontId="5" fillId="0" borderId="46" xfId="0" applyNumberFormat="1" applyFont="1" applyBorder="1"/>
    <xf numFmtId="3" fontId="5" fillId="0" borderId="44" xfId="0" applyNumberFormat="1" applyFont="1" applyBorder="1"/>
    <xf numFmtId="3" fontId="5" fillId="3" borderId="44" xfId="0" applyNumberFormat="1" applyFont="1" applyFill="1" applyBorder="1"/>
    <xf numFmtId="0" fontId="7" fillId="3" borderId="43" xfId="0" applyFont="1" applyFill="1" applyBorder="1"/>
    <xf numFmtId="0" fontId="5" fillId="3" borderId="44" xfId="0" applyFont="1" applyFill="1" applyBorder="1"/>
    <xf numFmtId="3" fontId="5" fillId="3" borderId="48" xfId="0" applyNumberFormat="1" applyFont="1" applyFill="1" applyBorder="1"/>
    <xf numFmtId="0" fontId="7" fillId="3" borderId="54" xfId="0" applyFont="1" applyFill="1" applyBorder="1"/>
    <xf numFmtId="0" fontId="7" fillId="0" borderId="52" xfId="0" applyFont="1" applyBorder="1"/>
    <xf numFmtId="3" fontId="7" fillId="0" borderId="64" xfId="0" applyNumberFormat="1" applyFont="1" applyBorder="1"/>
    <xf numFmtId="3" fontId="7" fillId="0" borderId="39" xfId="0" applyNumberFormat="1" applyFont="1" applyBorder="1"/>
    <xf numFmtId="3" fontId="7" fillId="0" borderId="65" xfId="0" applyNumberFormat="1" applyFont="1" applyBorder="1"/>
    <xf numFmtId="3" fontId="5" fillId="3" borderId="51" xfId="0" applyNumberFormat="1" applyFont="1" applyFill="1" applyBorder="1"/>
    <xf numFmtId="0" fontId="5" fillId="0" borderId="0" xfId="0" applyFont="1" applyBorder="1"/>
    <xf numFmtId="0" fontId="5" fillId="0" borderId="47" xfId="0" applyFont="1" applyBorder="1"/>
    <xf numFmtId="3" fontId="7" fillId="3" borderId="47" xfId="0" applyNumberFormat="1" applyFont="1" applyFill="1" applyBorder="1"/>
    <xf numFmtId="0" fontId="5" fillId="0" borderId="27" xfId="0" applyFont="1" applyBorder="1"/>
    <xf numFmtId="0" fontId="5" fillId="0" borderId="3" xfId="0" applyFont="1" applyBorder="1"/>
    <xf numFmtId="3" fontId="5" fillId="0" borderId="66" xfId="0" applyNumberFormat="1" applyFont="1" applyBorder="1"/>
    <xf numFmtId="0" fontId="0" fillId="0" borderId="33" xfId="0" applyBorder="1"/>
    <xf numFmtId="0" fontId="5" fillId="0" borderId="0" xfId="0" applyFont="1" applyBorder="1" applyAlignment="1">
      <alignment horizontal="left" vertical="center"/>
    </xf>
    <xf numFmtId="164" fontId="5" fillId="3" borderId="45" xfId="0" applyNumberFormat="1" applyFont="1" applyFill="1" applyBorder="1"/>
    <xf numFmtId="164" fontId="7" fillId="3" borderId="45" xfId="0" applyNumberFormat="1" applyFont="1" applyFill="1" applyBorder="1"/>
    <xf numFmtId="0" fontId="5" fillId="0" borderId="46" xfId="0" applyFont="1" applyBorder="1"/>
    <xf numFmtId="0" fontId="5" fillId="0" borderId="25" xfId="0" applyFont="1" applyBorder="1"/>
    <xf numFmtId="165" fontId="7" fillId="0" borderId="46" xfId="0" applyNumberFormat="1" applyFont="1" applyBorder="1"/>
    <xf numFmtId="4" fontId="7" fillId="0" borderId="30" xfId="0" applyNumberFormat="1" applyFont="1" applyBorder="1" applyAlignment="1">
      <alignment vertical="center"/>
    </xf>
    <xf numFmtId="4" fontId="7" fillId="3" borderId="35" xfId="0" applyNumberFormat="1" applyFont="1" applyFill="1" applyBorder="1"/>
    <xf numFmtId="3" fontId="7" fillId="0" borderId="51" xfId="0" applyNumberFormat="1" applyFont="1" applyBorder="1"/>
    <xf numFmtId="3" fontId="7" fillId="0" borderId="67" xfId="0" applyNumberFormat="1" applyFont="1" applyBorder="1"/>
    <xf numFmtId="164" fontId="7" fillId="0" borderId="47" xfId="1" applyNumberFormat="1" applyFont="1" applyBorder="1"/>
    <xf numFmtId="0" fontId="7" fillId="0" borderId="68" xfId="0" applyFont="1" applyBorder="1"/>
    <xf numFmtId="0" fontId="7" fillId="0" borderId="0" xfId="0" applyFont="1" applyBorder="1" applyAlignment="1">
      <alignment vertical="center"/>
    </xf>
    <xf numFmtId="3" fontId="5" fillId="0" borderId="3" xfId="0" applyNumberFormat="1" applyFont="1" applyBorder="1"/>
    <xf numFmtId="3" fontId="7" fillId="0" borderId="43" xfId="0" applyNumberFormat="1" applyFont="1" applyBorder="1"/>
    <xf numFmtId="3" fontId="7" fillId="0" borderId="25" xfId="0" applyNumberFormat="1" applyFont="1" applyBorder="1"/>
    <xf numFmtId="3" fontId="7" fillId="0" borderId="48" xfId="0" applyNumberFormat="1" applyFont="1" applyBorder="1"/>
    <xf numFmtId="3" fontId="7" fillId="0" borderId="63" xfId="0" applyNumberFormat="1" applyFont="1" applyBorder="1"/>
    <xf numFmtId="3" fontId="7" fillId="0" borderId="62" xfId="0" applyNumberFormat="1" applyFont="1" applyBorder="1"/>
    <xf numFmtId="3" fontId="5" fillId="3" borderId="47" xfId="0" applyNumberFormat="1" applyFont="1" applyFill="1" applyBorder="1"/>
    <xf numFmtId="3" fontId="5" fillId="0" borderId="39" xfId="0" applyNumberFormat="1" applyFont="1" applyBorder="1"/>
    <xf numFmtId="3" fontId="5" fillId="3" borderId="39" xfId="0" applyNumberFormat="1" applyFont="1" applyFill="1" applyBorder="1"/>
    <xf numFmtId="3" fontId="5" fillId="0" borderId="25" xfId="0" applyNumberFormat="1" applyFont="1" applyBorder="1"/>
    <xf numFmtId="3" fontId="5" fillId="0" borderId="48" xfId="0" applyNumberFormat="1" applyFont="1" applyBorder="1"/>
    <xf numFmtId="3" fontId="5" fillId="0" borderId="45" xfId="0" applyNumberFormat="1" applyFont="1" applyFill="1" applyBorder="1"/>
    <xf numFmtId="3" fontId="5" fillId="0" borderId="43" xfId="0" applyNumberFormat="1" applyFont="1" applyBorder="1"/>
    <xf numFmtId="3" fontId="5" fillId="0" borderId="56" xfId="0" applyNumberFormat="1" applyFont="1" applyBorder="1"/>
    <xf numFmtId="3" fontId="5" fillId="3" borderId="25" xfId="0" applyNumberFormat="1" applyFont="1" applyFill="1" applyBorder="1"/>
    <xf numFmtId="0" fontId="4" fillId="2" borderId="5" xfId="0" applyFont="1" applyFill="1" applyBorder="1" applyAlignment="1">
      <alignment horizontal="center"/>
    </xf>
    <xf numFmtId="3" fontId="5" fillId="0" borderId="47" xfId="0" applyNumberFormat="1" applyFont="1" applyBorder="1"/>
    <xf numFmtId="3" fontId="5" fillId="3" borderId="43" xfId="0" applyNumberFormat="1" applyFont="1" applyFill="1" applyBorder="1"/>
    <xf numFmtId="0" fontId="5" fillId="0" borderId="43" xfId="0" applyFont="1" applyBorder="1"/>
    <xf numFmtId="3" fontId="7" fillId="3" borderId="63" xfId="0" applyNumberFormat="1" applyFont="1" applyFill="1" applyBorder="1"/>
    <xf numFmtId="0" fontId="5" fillId="0" borderId="51" xfId="0" applyFont="1" applyBorder="1"/>
    <xf numFmtId="0" fontId="5" fillId="0" borderId="70" xfId="0" applyFont="1" applyBorder="1"/>
    <xf numFmtId="164" fontId="5" fillId="3" borderId="44" xfId="0" applyNumberFormat="1" applyFont="1" applyFill="1" applyBorder="1"/>
    <xf numFmtId="164" fontId="7" fillId="0" borderId="44" xfId="1" applyNumberFormat="1" applyFont="1" applyBorder="1"/>
    <xf numFmtId="164" fontId="0" fillId="0" borderId="44" xfId="1" applyNumberFormat="1" applyFont="1" applyBorder="1"/>
    <xf numFmtId="164" fontId="7" fillId="0" borderId="30" xfId="1" applyNumberFormat="1" applyFont="1" applyFill="1" applyBorder="1"/>
    <xf numFmtId="164" fontId="7" fillId="0" borderId="71" xfId="1" applyNumberFormat="1" applyFont="1" applyBorder="1"/>
    <xf numFmtId="164" fontId="13" fillId="0" borderId="44" xfId="1" applyNumberFormat="1" applyFont="1" applyFill="1" applyBorder="1"/>
    <xf numFmtId="164" fontId="13" fillId="0" borderId="43" xfId="1" applyNumberFormat="1" applyFont="1" applyFill="1" applyBorder="1"/>
    <xf numFmtId="3" fontId="7" fillId="3" borderId="45" xfId="0" applyNumberFormat="1" applyFont="1" applyFill="1" applyBorder="1"/>
    <xf numFmtId="3" fontId="7" fillId="3" borderId="45" xfId="0" applyNumberFormat="1" applyFont="1" applyFill="1" applyBorder="1" applyAlignment="1">
      <alignment vertical="center"/>
    </xf>
    <xf numFmtId="3" fontId="7" fillId="0" borderId="27" xfId="0" applyNumberFormat="1" applyFont="1" applyFill="1" applyBorder="1"/>
    <xf numFmtId="3" fontId="7" fillId="0" borderId="46" xfId="0" applyNumberFormat="1" applyFont="1" applyFill="1" applyBorder="1"/>
    <xf numFmtId="3" fontId="7" fillId="0" borderId="27" xfId="0" applyNumberFormat="1" applyFont="1" applyBorder="1" applyAlignment="1">
      <alignment horizontal="right"/>
    </xf>
    <xf numFmtId="3" fontId="7" fillId="0" borderId="46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5" fillId="0" borderId="72" xfId="0" applyNumberFormat="1" applyFont="1" applyBorder="1"/>
    <xf numFmtId="0" fontId="7" fillId="0" borderId="39" xfId="0" applyFont="1" applyBorder="1" applyAlignment="1">
      <alignment horizontal="left" vertical="center"/>
    </xf>
    <xf numFmtId="0" fontId="7" fillId="3" borderId="29" xfId="0" applyFont="1" applyFill="1" applyBorder="1"/>
    <xf numFmtId="3" fontId="5" fillId="0" borderId="24" xfId="0" applyNumberFormat="1" applyFont="1" applyBorder="1"/>
    <xf numFmtId="0" fontId="7" fillId="3" borderId="50" xfId="0" applyFont="1" applyFill="1" applyBorder="1"/>
    <xf numFmtId="3" fontId="7" fillId="3" borderId="25" xfId="0" applyNumberFormat="1" applyFont="1" applyFill="1" applyBorder="1"/>
    <xf numFmtId="3" fontId="7" fillId="0" borderId="25" xfId="0" applyNumberFormat="1" applyFont="1" applyFill="1" applyBorder="1"/>
    <xf numFmtId="0" fontId="7" fillId="3" borderId="73" xfId="0" applyFont="1" applyFill="1" applyBorder="1"/>
    <xf numFmtId="0" fontId="7" fillId="3" borderId="51" xfId="0" applyFont="1" applyFill="1" applyBorder="1"/>
    <xf numFmtId="0" fontId="7" fillId="3" borderId="70" xfId="0" applyFont="1" applyFill="1" applyBorder="1"/>
    <xf numFmtId="164" fontId="7" fillId="0" borderId="74" xfId="1" applyNumberFormat="1" applyFont="1" applyBorder="1"/>
    <xf numFmtId="3" fontId="7" fillId="0" borderId="25" xfId="0" applyNumberFormat="1" applyFont="1" applyBorder="1" applyAlignment="1">
      <alignment horizontal="right"/>
    </xf>
    <xf numFmtId="164" fontId="7" fillId="3" borderId="0" xfId="1" applyNumberFormat="1" applyFont="1" applyFill="1" applyBorder="1" applyAlignment="1">
      <alignment horizontal="right"/>
    </xf>
    <xf numFmtId="17" fontId="7" fillId="3" borderId="0" xfId="0" applyNumberFormat="1" applyFont="1" applyFill="1" applyAlignment="1">
      <alignment horizontal="left"/>
    </xf>
    <xf numFmtId="16" fontId="7" fillId="3" borderId="0" xfId="0" applyNumberFormat="1" applyFont="1" applyFill="1" applyAlignment="1">
      <alignment horizontal="left"/>
    </xf>
    <xf numFmtId="164" fontId="7" fillId="3" borderId="0" xfId="1" applyNumberFormat="1" applyFont="1" applyFill="1"/>
    <xf numFmtId="0" fontId="7" fillId="3" borderId="0" xfId="0" applyFont="1" applyFill="1" applyAlignment="1">
      <alignment horizontal="left"/>
    </xf>
    <xf numFmtId="164" fontId="12" fillId="3" borderId="0" xfId="0" applyNumberFormat="1" applyFont="1" applyFill="1"/>
    <xf numFmtId="165" fontId="7" fillId="0" borderId="35" xfId="1" applyNumberFormat="1" applyFont="1" applyBorder="1"/>
    <xf numFmtId="3" fontId="12" fillId="3" borderId="48" xfId="0" applyNumberFormat="1" applyFont="1" applyFill="1" applyBorder="1"/>
    <xf numFmtId="0" fontId="7" fillId="3" borderId="48" xfId="0" applyFont="1" applyFill="1" applyBorder="1"/>
    <xf numFmtId="3" fontId="22" fillId="3" borderId="0" xfId="0" applyNumberFormat="1" applyFont="1" applyFill="1" applyBorder="1"/>
    <xf numFmtId="3" fontId="12" fillId="3" borderId="0" xfId="0" applyNumberFormat="1" applyFont="1" applyFill="1"/>
    <xf numFmtId="164" fontId="7" fillId="0" borderId="75" xfId="1" applyNumberFormat="1" applyFont="1" applyBorder="1"/>
    <xf numFmtId="164" fontId="7" fillId="0" borderId="76" xfId="1" applyNumberFormat="1" applyFont="1" applyBorder="1"/>
    <xf numFmtId="164" fontId="7" fillId="0" borderId="77" xfId="1" applyNumberFormat="1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0" xfId="0" applyFont="1" applyBorder="1"/>
    <xf numFmtId="0" fontId="7" fillId="0" borderId="81" xfId="0" applyFont="1" applyBorder="1"/>
    <xf numFmtId="3" fontId="7" fillId="3" borderId="27" xfId="0" applyNumberFormat="1" applyFont="1" applyFill="1" applyBorder="1" applyAlignment="1">
      <alignment horizontal="right"/>
    </xf>
    <xf numFmtId="164" fontId="7" fillId="3" borderId="45" xfId="1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7" fillId="0" borderId="0" xfId="0" applyNumberFormat="1" applyFont="1" applyBorder="1" applyAlignment="1">
      <alignment horizontal="right"/>
    </xf>
    <xf numFmtId="3" fontId="7" fillId="3" borderId="25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0" fontId="7" fillId="0" borderId="48" xfId="0" applyFont="1" applyBorder="1" applyAlignment="1">
      <alignment horizontal="right"/>
    </xf>
    <xf numFmtId="0" fontId="7" fillId="3" borderId="52" xfId="0" applyFont="1" applyFill="1" applyBorder="1"/>
    <xf numFmtId="3" fontId="5" fillId="0" borderId="82" xfId="0" applyNumberFormat="1" applyFont="1" applyBorder="1"/>
    <xf numFmtId="0" fontId="7" fillId="0" borderId="0" xfId="0" applyFont="1" applyBorder="1" applyAlignment="1">
      <alignment horizontal="left" vertical="center"/>
    </xf>
    <xf numFmtId="0" fontId="22" fillId="0" borderId="0" xfId="0" applyFont="1"/>
    <xf numFmtId="0" fontId="5" fillId="0" borderId="0" xfId="0" applyFont="1"/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5" fillId="0" borderId="55" xfId="0" applyFont="1" applyBorder="1"/>
    <xf numFmtId="0" fontId="5" fillId="0" borderId="44" xfId="0" applyFont="1" applyBorder="1"/>
    <xf numFmtId="3" fontId="5" fillId="0" borderId="45" xfId="0" applyNumberFormat="1" applyFont="1" applyBorder="1"/>
    <xf numFmtId="0" fontId="5" fillId="0" borderId="33" xfId="0" applyFont="1" applyBorder="1"/>
    <xf numFmtId="3" fontId="5" fillId="0" borderId="36" xfId="0" applyNumberFormat="1" applyFont="1" applyBorder="1"/>
    <xf numFmtId="3" fontId="5" fillId="0" borderId="35" xfId="1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56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4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3" borderId="48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48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45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53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6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9" fontId="6" fillId="2" borderId="47" xfId="1" applyFont="1" applyFill="1" applyBorder="1" applyAlignment="1">
      <alignment horizontal="center" vertical="center"/>
    </xf>
    <xf numFmtId="9" fontId="6" fillId="2" borderId="0" xfId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9" fontId="4" fillId="2" borderId="47" xfId="1" applyFont="1" applyFill="1" applyBorder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 vertical="center"/>
    </xf>
    <xf numFmtId="0" fontId="7" fillId="0" borderId="63" xfId="0" applyFont="1" applyFill="1" applyBorder="1"/>
  </cellXfs>
  <cellStyles count="6">
    <cellStyle name="Normal" xfId="0" builtinId="0"/>
    <cellStyle name="Normal 53 2" xfId="2"/>
    <cellStyle name="Normal 53 2 3" xfId="4"/>
    <cellStyle name="Percentagem" xfId="1" builtinId="5"/>
    <cellStyle name="Vírgula 14" xf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02843394575682E-2"/>
          <c:y val="9.6314559517269638E-2"/>
          <c:w val="0.93888888888888888"/>
          <c:h val="0.67242350520138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'A.1 - N.º Declarações_Entegues'!#REF!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'A.1 - N.º Declarações_Entegues'!#REF!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'A.1 - N.º Declarações_Entegues'!#REF!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931-4AC3-9E6D-CFBFA993C7A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'A.1 - N.º Declarações_Entegues'!#REF!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'A.1 - N.º Declarações_Entegues'!#REF!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'A.1 - N.º Declarações_Entegues'!#REF!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931-4AC3-9E6D-CFBFA993C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6882176"/>
        <c:axId val="1496880512"/>
      </c:barChart>
      <c:lineChart>
        <c:grouping val="standard"/>
        <c:varyColors val="0"/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'A.1 - N.º Declarações_Entegues'!#REF!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'A.1 - N.º Declarações_Entegues'!#REF!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'A.1 - N.º Declarações_Entegues'!#REF!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6A9-40E2-95EE-40E85846C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538800"/>
        <c:axId val="1496884672"/>
      </c:lineChart>
      <c:valAx>
        <c:axId val="14968805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96882176"/>
        <c:crosses val="max"/>
        <c:crossBetween val="between"/>
      </c:valAx>
      <c:catAx>
        <c:axId val="149688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pt-PT"/>
          </a:p>
        </c:txPr>
        <c:crossAx val="1496880512"/>
        <c:crosses val="autoZero"/>
        <c:auto val="1"/>
        <c:lblAlgn val="ctr"/>
        <c:lblOffset val="100"/>
        <c:noMultiLvlLbl val="0"/>
      </c:catAx>
      <c:valAx>
        <c:axId val="1496884672"/>
        <c:scaling>
          <c:orientation val="minMax"/>
          <c:min val="0.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2538800"/>
        <c:crosses val="autoZero"/>
        <c:crossBetween val="between"/>
      </c:valAx>
      <c:catAx>
        <c:axId val="1392538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96884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458786913930834E-2"/>
          <c:y val="0.87918775043401709"/>
          <c:w val="0.88866609685824183"/>
          <c:h val="7.4581665663885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'A.2 - Valores_SF'!#REF!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'A.2 - Valores_SF'!#REF!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'A.2 - Valores_SF'!#REF!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5A6-4702-843D-B6212077D26D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'A.2 - Valores_SF'!#REF!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'A.2 - Valores_SF'!#REF!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'A.2 - Valores_SF'!#REF!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5A6-4702-843D-B6212077D26D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'A.2 - Valores_SF'!#REF!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'A.2 - Valores_SF'!#REF!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'A.2 - Valores_SF'!#REF!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5A6-4702-843D-B6212077D26D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'A.2 - Valores_SF'!#REF!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'A.2 - Valores_SF'!#REF!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'A.2 - Valores_SF'!#REF!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5A6-4702-843D-B6212077D2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1992623"/>
        <c:axId val="1291991791"/>
      </c:areaChart>
      <c:catAx>
        <c:axId val="1291992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pt-PT"/>
          </a:p>
        </c:txPr>
        <c:crossAx val="1291991791"/>
        <c:crosses val="autoZero"/>
        <c:auto val="1"/>
        <c:lblAlgn val="ctr"/>
        <c:lblOffset val="100"/>
        <c:noMultiLvlLbl val="0"/>
      </c:catAx>
      <c:valAx>
        <c:axId val="129199179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91992623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7590923758104388E-2"/>
          <c:y val="0.88443689960967331"/>
          <c:w val="0.95210788765472754"/>
          <c:h val="8.0581646632251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12</xdr:row>
      <xdr:rowOff>0</xdr:rowOff>
    </xdr:from>
    <xdr:to>
      <xdr:col>7</xdr:col>
      <xdr:colOff>579120</xdr:colOff>
      <xdr:row>12</xdr:row>
      <xdr:rowOff>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0</xdr:rowOff>
    </xdr:from>
    <xdr:to>
      <xdr:col>3</xdr:col>
      <xdr:colOff>1409700</xdr:colOff>
      <xdr:row>17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workbookViewId="0"/>
  </sheetViews>
  <sheetFormatPr defaultRowHeight="14.4" x14ac:dyDescent="0.3"/>
  <cols>
    <col min="1" max="1" width="1.77734375" customWidth="1"/>
  </cols>
  <sheetData>
    <row r="1" spans="2:13" x14ac:dyDescent="0.3">
      <c r="B1" s="1"/>
      <c r="M1" s="1"/>
    </row>
    <row r="2" spans="2:13" x14ac:dyDescent="0.3">
      <c r="B2" s="110" t="s">
        <v>207</v>
      </c>
      <c r="C2" s="153"/>
      <c r="D2" s="153"/>
      <c r="E2" s="153"/>
    </row>
    <row r="3" spans="2:13" x14ac:dyDescent="0.3">
      <c r="C3" s="1"/>
      <c r="D3" s="1"/>
      <c r="E3" s="1"/>
      <c r="F3" s="1"/>
    </row>
    <row r="4" spans="2:13" x14ac:dyDescent="0.3">
      <c r="B4" s="52" t="s">
        <v>180</v>
      </c>
    </row>
    <row r="6" spans="2:13" x14ac:dyDescent="0.3">
      <c r="B6" s="153" t="s">
        <v>124</v>
      </c>
      <c r="C6" s="225"/>
      <c r="D6" s="225"/>
      <c r="E6" s="225"/>
      <c r="F6" s="47"/>
      <c r="G6" s="47"/>
      <c r="H6" s="47"/>
      <c r="I6" s="47"/>
    </row>
    <row r="7" spans="2:13" x14ac:dyDescent="0.3">
      <c r="B7" s="47" t="s">
        <v>147</v>
      </c>
      <c r="C7" s="47"/>
      <c r="D7" s="47"/>
      <c r="E7" s="47"/>
      <c r="F7" s="47"/>
      <c r="G7" s="47"/>
      <c r="H7" s="47"/>
      <c r="I7" s="47"/>
    </row>
    <row r="8" spans="2:13" x14ac:dyDescent="0.3">
      <c r="B8" s="47" t="s">
        <v>148</v>
      </c>
      <c r="C8" s="47"/>
      <c r="D8" s="47"/>
      <c r="E8" s="47"/>
      <c r="F8" s="47"/>
      <c r="G8" s="47"/>
      <c r="H8" s="47"/>
      <c r="I8" s="47"/>
    </row>
    <row r="9" spans="2:13" x14ac:dyDescent="0.3">
      <c r="B9" s="47" t="s">
        <v>149</v>
      </c>
      <c r="C9" s="47"/>
      <c r="D9" s="47"/>
      <c r="E9" s="47"/>
      <c r="F9" s="47"/>
      <c r="G9" s="47"/>
      <c r="H9" s="47"/>
      <c r="I9" s="47"/>
    </row>
    <row r="10" spans="2:13" x14ac:dyDescent="0.3">
      <c r="B10" s="47" t="s">
        <v>150</v>
      </c>
      <c r="C10" s="47"/>
      <c r="D10" s="47"/>
      <c r="E10" s="47"/>
      <c r="F10" s="47"/>
      <c r="G10" s="47"/>
      <c r="H10" s="47"/>
      <c r="I10" s="47"/>
    </row>
    <row r="11" spans="2:13" x14ac:dyDescent="0.3">
      <c r="B11" s="47" t="s">
        <v>151</v>
      </c>
      <c r="C11" s="47"/>
      <c r="D11" s="47"/>
      <c r="E11" s="47"/>
      <c r="F11" s="47"/>
      <c r="G11" s="47"/>
      <c r="H11" s="47"/>
      <c r="I11" s="47"/>
    </row>
    <row r="12" spans="2:13" x14ac:dyDescent="0.3">
      <c r="B12" s="153" t="s">
        <v>175</v>
      </c>
      <c r="C12" s="47"/>
      <c r="D12" s="47"/>
      <c r="E12" s="47"/>
      <c r="F12" s="47"/>
      <c r="G12" s="47"/>
      <c r="H12" s="47"/>
      <c r="I12" s="47"/>
    </row>
    <row r="13" spans="2:13" x14ac:dyDescent="0.3">
      <c r="B13" s="47" t="s">
        <v>152</v>
      </c>
      <c r="C13" s="225"/>
      <c r="D13" s="225"/>
      <c r="E13" s="47"/>
      <c r="F13" s="47"/>
      <c r="G13" s="47"/>
      <c r="H13" s="47"/>
      <c r="I13" s="47"/>
    </row>
    <row r="14" spans="2:13" x14ac:dyDescent="0.3">
      <c r="B14" s="47" t="s">
        <v>153</v>
      </c>
      <c r="C14" s="47"/>
      <c r="D14" s="47"/>
      <c r="E14" s="47"/>
      <c r="F14" s="47"/>
      <c r="G14" s="47"/>
      <c r="H14" s="47"/>
      <c r="I14" s="47"/>
    </row>
    <row r="15" spans="2:13" x14ac:dyDescent="0.3">
      <c r="B15" s="153" t="s">
        <v>154</v>
      </c>
      <c r="C15" s="47"/>
      <c r="D15" s="47"/>
      <c r="E15" s="47"/>
      <c r="F15" s="47"/>
      <c r="G15" s="47"/>
      <c r="H15" s="47"/>
      <c r="I15" s="47"/>
    </row>
    <row r="16" spans="2:13" x14ac:dyDescent="0.3">
      <c r="B16" s="153" t="s">
        <v>155</v>
      </c>
      <c r="C16" s="47"/>
      <c r="D16" s="47"/>
      <c r="E16" s="47"/>
      <c r="F16" s="47"/>
      <c r="G16" s="47"/>
      <c r="H16" s="47"/>
      <c r="I16" s="47"/>
    </row>
    <row r="17" spans="1:9" x14ac:dyDescent="0.3">
      <c r="B17" s="153" t="s">
        <v>156</v>
      </c>
      <c r="C17" s="47"/>
      <c r="D17" s="47"/>
      <c r="E17" s="47"/>
      <c r="F17" s="47"/>
      <c r="G17" s="47"/>
      <c r="H17" s="47"/>
      <c r="I17" s="47"/>
    </row>
    <row r="18" spans="1:9" x14ac:dyDescent="0.3">
      <c r="B18" s="153" t="s">
        <v>157</v>
      </c>
      <c r="C18" s="225"/>
      <c r="D18" s="225"/>
      <c r="E18" s="225"/>
      <c r="F18" s="47"/>
      <c r="G18" s="47"/>
      <c r="H18" s="47"/>
      <c r="I18" s="47"/>
    </row>
    <row r="19" spans="1:9" x14ac:dyDescent="0.3">
      <c r="A19" t="s">
        <v>176</v>
      </c>
      <c r="B19" s="153" t="s">
        <v>158</v>
      </c>
      <c r="C19" s="47"/>
      <c r="D19" s="47"/>
      <c r="E19" s="47"/>
      <c r="F19" s="47"/>
      <c r="G19" s="47"/>
      <c r="H19" s="47"/>
      <c r="I19" s="47"/>
    </row>
    <row r="20" spans="1:9" x14ac:dyDescent="0.3">
      <c r="B20" s="153" t="s">
        <v>208</v>
      </c>
      <c r="C20" s="47"/>
      <c r="D20" s="47"/>
      <c r="E20" s="47"/>
      <c r="F20" s="47"/>
      <c r="G20" s="47"/>
      <c r="H20" s="47"/>
      <c r="I20" s="47"/>
    </row>
    <row r="21" spans="1:9" x14ac:dyDescent="0.3">
      <c r="B21" s="153" t="s">
        <v>160</v>
      </c>
      <c r="C21" s="47"/>
      <c r="D21" s="47"/>
      <c r="E21" s="47"/>
      <c r="F21" s="47"/>
      <c r="G21" s="47"/>
      <c r="H21" s="47"/>
      <c r="I21" s="47"/>
    </row>
    <row r="22" spans="1:9" x14ac:dyDescent="0.3">
      <c r="B22" s="153" t="s">
        <v>161</v>
      </c>
      <c r="C22" s="47"/>
      <c r="D22" s="47"/>
      <c r="E22" s="47"/>
      <c r="F22" s="47"/>
      <c r="G22" s="47"/>
      <c r="H22" s="47"/>
      <c r="I22" s="47"/>
    </row>
    <row r="23" spans="1:9" x14ac:dyDescent="0.3">
      <c r="B23" s="153" t="s">
        <v>162</v>
      </c>
      <c r="C23" s="225"/>
      <c r="D23" s="225"/>
      <c r="E23" s="225"/>
      <c r="F23" s="47"/>
      <c r="G23" s="47"/>
      <c r="H23" s="47"/>
      <c r="I23" s="47"/>
    </row>
    <row r="24" spans="1:9" x14ac:dyDescent="0.3">
      <c r="B24" s="153" t="s">
        <v>163</v>
      </c>
      <c r="C24" s="153"/>
      <c r="D24" s="153"/>
      <c r="E24" s="153"/>
      <c r="F24" s="153"/>
      <c r="G24" s="153"/>
      <c r="H24" s="47"/>
      <c r="I24" s="47"/>
    </row>
    <row r="25" spans="1:9" x14ac:dyDescent="0.3">
      <c r="B25" s="153" t="s">
        <v>164</v>
      </c>
      <c r="C25" s="47"/>
      <c r="D25" s="153"/>
      <c r="E25" s="153"/>
      <c r="F25" s="153"/>
      <c r="G25" s="153"/>
      <c r="H25" s="47"/>
      <c r="I25" s="47"/>
    </row>
    <row r="26" spans="1:9" x14ac:dyDescent="0.3">
      <c r="B26" s="153" t="s">
        <v>165</v>
      </c>
      <c r="C26" s="47"/>
      <c r="D26" s="47"/>
      <c r="E26" s="47"/>
      <c r="F26" s="47"/>
      <c r="G26" s="47"/>
      <c r="H26" s="47"/>
      <c r="I26" s="47"/>
    </row>
    <row r="27" spans="1:9" x14ac:dyDescent="0.3">
      <c r="B27" s="47" t="s">
        <v>209</v>
      </c>
      <c r="C27" s="225"/>
      <c r="D27" s="225"/>
      <c r="E27" s="225"/>
      <c r="F27" s="47"/>
      <c r="G27" s="47"/>
      <c r="H27" s="47"/>
      <c r="I27" s="47"/>
    </row>
    <row r="28" spans="1:9" x14ac:dyDescent="0.3">
      <c r="B28" s="47" t="s">
        <v>167</v>
      </c>
      <c r="C28" s="47"/>
      <c r="D28" s="47"/>
      <c r="E28" s="47"/>
      <c r="F28" s="47"/>
      <c r="G28" s="47"/>
      <c r="H28" s="47"/>
      <c r="I28" s="47"/>
    </row>
    <row r="29" spans="1:9" x14ac:dyDescent="0.3">
      <c r="B29" s="47" t="s">
        <v>168</v>
      </c>
      <c r="C29" s="225"/>
      <c r="D29" s="225"/>
      <c r="E29" s="225"/>
      <c r="F29" s="47"/>
      <c r="G29" s="153"/>
      <c r="H29" s="47"/>
      <c r="I29" s="47"/>
    </row>
    <row r="30" spans="1:9" x14ac:dyDescent="0.3">
      <c r="B30" s="153" t="s">
        <v>172</v>
      </c>
      <c r="C30" s="47"/>
      <c r="D30" s="47"/>
      <c r="E30" s="47"/>
      <c r="F30" s="47"/>
      <c r="G30" s="47"/>
      <c r="H30" s="47"/>
      <c r="I30" s="47"/>
    </row>
    <row r="31" spans="1:9" x14ac:dyDescent="0.3">
      <c r="B31" s="153" t="s">
        <v>157</v>
      </c>
      <c r="C31" s="224"/>
      <c r="D31" s="224"/>
      <c r="E31" s="224"/>
      <c r="F31" s="224"/>
      <c r="G31" s="224"/>
      <c r="H31" s="224"/>
      <c r="I31" s="224"/>
    </row>
    <row r="32" spans="1:9" x14ac:dyDescent="0.3">
      <c r="B32" s="153" t="s">
        <v>169</v>
      </c>
      <c r="C32" s="153"/>
      <c r="D32" s="153"/>
      <c r="E32" s="153"/>
      <c r="F32" s="153"/>
      <c r="G32" s="153"/>
      <c r="H32" s="153"/>
      <c r="I32" s="153"/>
    </row>
    <row r="33" spans="2:9" x14ac:dyDescent="0.3">
      <c r="B33" s="153" t="s">
        <v>170</v>
      </c>
      <c r="C33" s="224"/>
      <c r="D33" s="224"/>
      <c r="E33" s="224"/>
      <c r="F33" s="224"/>
      <c r="G33" s="224"/>
      <c r="H33" s="224"/>
      <c r="I33" s="224"/>
    </row>
    <row r="34" spans="2:9" x14ac:dyDescent="0.3">
      <c r="B34" s="47" t="s">
        <v>171</v>
      </c>
      <c r="C34" s="47"/>
      <c r="D34" s="47"/>
      <c r="E34" s="47"/>
      <c r="F34" s="47"/>
      <c r="G34" s="47"/>
      <c r="H34" s="47"/>
      <c r="I34" s="47"/>
    </row>
    <row r="35" spans="2:9" x14ac:dyDescent="0.3">
      <c r="B35" s="1"/>
    </row>
    <row r="36" spans="2:9" x14ac:dyDescent="0.3">
      <c r="B36" s="2"/>
    </row>
    <row r="37" spans="2:9" x14ac:dyDescent="0.3">
      <c r="B37" s="2"/>
    </row>
    <row r="40" spans="2:9" ht="15.6" x14ac:dyDescent="0.3">
      <c r="B40" s="3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153"/>
  <sheetViews>
    <sheetView showGridLines="0" zoomScaleNormal="100" workbookViewId="0"/>
  </sheetViews>
  <sheetFormatPr defaultColWidth="18.6640625" defaultRowHeight="14.4" x14ac:dyDescent="0.3"/>
  <cols>
    <col min="1" max="1" width="1.77734375" style="31" customWidth="1"/>
    <col min="2" max="2" width="25.77734375" style="47" customWidth="1"/>
    <col min="3" max="3" width="20.77734375" style="47" customWidth="1"/>
    <col min="4" max="4" width="30.77734375" style="47" customWidth="1"/>
    <col min="5" max="5" width="35.77734375" style="47" customWidth="1"/>
    <col min="6" max="7" width="30.77734375" style="47" customWidth="1"/>
    <col min="8" max="8" width="18.6640625" style="31"/>
    <col min="9" max="9" width="13.77734375" style="47" customWidth="1"/>
    <col min="10" max="10" width="12.44140625" style="47" customWidth="1"/>
    <col min="11" max="11" width="13.88671875" style="47" customWidth="1"/>
    <col min="12" max="12" width="12.88671875" style="47" customWidth="1"/>
    <col min="13" max="16384" width="18.6640625" style="47"/>
  </cols>
  <sheetData>
    <row r="2" spans="2:17" x14ac:dyDescent="0.3">
      <c r="B2" s="52" t="s">
        <v>153</v>
      </c>
    </row>
    <row r="4" spans="2:17" x14ac:dyDescent="0.3">
      <c r="B4" s="372" t="s">
        <v>102</v>
      </c>
      <c r="C4" s="374" t="s">
        <v>2</v>
      </c>
      <c r="D4" s="6" t="s">
        <v>69</v>
      </c>
      <c r="E4" s="6" t="s">
        <v>70</v>
      </c>
      <c r="F4" s="6" t="s">
        <v>85</v>
      </c>
      <c r="G4" s="40" t="s">
        <v>86</v>
      </c>
      <c r="M4" s="31"/>
    </row>
    <row r="5" spans="2:17" x14ac:dyDescent="0.3">
      <c r="B5" s="372"/>
      <c r="C5" s="374"/>
      <c r="D5" s="6" t="s">
        <v>0</v>
      </c>
      <c r="E5" s="6" t="s">
        <v>84</v>
      </c>
      <c r="F5" s="6" t="s">
        <v>3</v>
      </c>
      <c r="G5" s="40" t="s">
        <v>4</v>
      </c>
      <c r="M5" s="31"/>
      <c r="N5" s="92"/>
      <c r="O5" s="92"/>
      <c r="P5" s="92"/>
      <c r="Q5" s="92"/>
    </row>
    <row r="6" spans="2:17" x14ac:dyDescent="0.3">
      <c r="B6" s="395" t="s">
        <v>6</v>
      </c>
      <c r="C6" s="219">
        <v>2019</v>
      </c>
      <c r="D6" s="65">
        <v>6472.7181879999998</v>
      </c>
      <c r="E6" s="65">
        <v>782.08943599999998</v>
      </c>
      <c r="F6" s="65">
        <v>642.151115</v>
      </c>
      <c r="G6" s="32">
        <v>430.93839000000003</v>
      </c>
      <c r="I6" s="92"/>
      <c r="J6" s="92"/>
      <c r="K6" s="92"/>
      <c r="L6" s="92"/>
      <c r="M6" s="31"/>
      <c r="N6" s="92"/>
      <c r="O6" s="92"/>
      <c r="P6" s="92"/>
      <c r="Q6" s="92"/>
    </row>
    <row r="7" spans="2:17" x14ac:dyDescent="0.3">
      <c r="B7" s="395"/>
      <c r="C7" s="63">
        <v>2018</v>
      </c>
      <c r="D7" s="32">
        <v>5533.1484680000003</v>
      </c>
      <c r="E7" s="65">
        <v>688.34838000000002</v>
      </c>
      <c r="F7" s="65">
        <v>546.12710100000004</v>
      </c>
      <c r="G7" s="32">
        <v>644.62449600000002</v>
      </c>
      <c r="I7" s="92"/>
      <c r="J7" s="92"/>
      <c r="K7" s="92"/>
      <c r="L7" s="92"/>
      <c r="M7" s="31"/>
      <c r="N7" s="92"/>
      <c r="O7" s="92"/>
      <c r="P7" s="92"/>
      <c r="Q7" s="92"/>
    </row>
    <row r="8" spans="2:17" x14ac:dyDescent="0.3">
      <c r="B8" s="395"/>
      <c r="C8" s="63">
        <v>2017</v>
      </c>
      <c r="D8" s="32">
        <v>4039.6760610000001</v>
      </c>
      <c r="E8" s="65">
        <v>393.341613</v>
      </c>
      <c r="F8" s="65">
        <v>359.83639199999999</v>
      </c>
      <c r="G8" s="32">
        <v>561.99416199999996</v>
      </c>
      <c r="I8" s="92"/>
      <c r="J8" s="92"/>
      <c r="K8" s="92"/>
      <c r="L8" s="92"/>
      <c r="M8" s="31"/>
      <c r="N8" s="92"/>
      <c r="O8" s="92"/>
      <c r="P8" s="92"/>
      <c r="Q8" s="92"/>
    </row>
    <row r="9" spans="2:17" x14ac:dyDescent="0.3">
      <c r="B9" s="395"/>
      <c r="C9" s="63">
        <v>2016</v>
      </c>
      <c r="D9" s="32">
        <v>3579.013653</v>
      </c>
      <c r="E9" s="65">
        <v>691.09508800000003</v>
      </c>
      <c r="F9" s="65">
        <v>622.52610000000004</v>
      </c>
      <c r="G9" s="32">
        <v>725.05730000000005</v>
      </c>
      <c r="I9" s="92"/>
      <c r="J9" s="92"/>
      <c r="K9" s="92"/>
      <c r="L9" s="92"/>
      <c r="M9" s="31"/>
      <c r="N9" s="92"/>
      <c r="O9" s="92"/>
      <c r="P9" s="92"/>
      <c r="Q9" s="92"/>
    </row>
    <row r="10" spans="2:17" x14ac:dyDescent="0.3">
      <c r="B10" s="396"/>
      <c r="C10" s="93">
        <v>2015</v>
      </c>
      <c r="D10" s="66">
        <v>3504.7872929999999</v>
      </c>
      <c r="E10" s="66">
        <v>1449.4076990000001</v>
      </c>
      <c r="F10" s="65">
        <v>1342.255159</v>
      </c>
      <c r="G10" s="102">
        <v>323.50811199999998</v>
      </c>
      <c r="I10" s="92"/>
      <c r="J10" s="92"/>
      <c r="K10" s="92"/>
      <c r="L10" s="92"/>
      <c r="M10" s="31"/>
      <c r="N10" s="92"/>
      <c r="O10" s="92"/>
      <c r="P10" s="92"/>
      <c r="Q10" s="92"/>
    </row>
    <row r="11" spans="2:17" x14ac:dyDescent="0.3">
      <c r="B11" s="397" t="s">
        <v>7</v>
      </c>
      <c r="C11" s="219">
        <v>2019</v>
      </c>
      <c r="D11" s="32">
        <v>1112.0462600000001</v>
      </c>
      <c r="E11" s="288">
        <v>454.00956300000001</v>
      </c>
      <c r="F11" s="289">
        <v>451.06766900000002</v>
      </c>
      <c r="G11" s="290">
        <v>40.684123999999997</v>
      </c>
      <c r="I11" s="92"/>
      <c r="J11" s="92"/>
      <c r="K11" s="92"/>
      <c r="L11" s="92"/>
      <c r="M11" s="31"/>
      <c r="N11" s="92"/>
      <c r="O11" s="92"/>
      <c r="P11" s="92"/>
      <c r="Q11" s="92"/>
    </row>
    <row r="12" spans="2:17" x14ac:dyDescent="0.3">
      <c r="B12" s="395"/>
      <c r="C12" s="235">
        <v>2018</v>
      </c>
      <c r="D12" s="32">
        <v>993.68470300000001</v>
      </c>
      <c r="E12" s="65">
        <v>514.32322099999999</v>
      </c>
      <c r="F12" s="65">
        <v>509.34380700000003</v>
      </c>
      <c r="G12" s="92">
        <v>28.071213</v>
      </c>
      <c r="I12" s="92"/>
      <c r="J12" s="92"/>
      <c r="K12" s="92"/>
      <c r="L12" s="92"/>
      <c r="M12" s="31"/>
      <c r="N12" s="92"/>
      <c r="O12" s="92"/>
      <c r="P12" s="92"/>
      <c r="Q12" s="92"/>
    </row>
    <row r="13" spans="2:17" x14ac:dyDescent="0.3">
      <c r="B13" s="395"/>
      <c r="C13" s="235">
        <v>2017</v>
      </c>
      <c r="D13" s="32">
        <v>1529.97714</v>
      </c>
      <c r="E13" s="65">
        <v>740.58004700000004</v>
      </c>
      <c r="F13" s="65">
        <v>725.08432400000004</v>
      </c>
      <c r="G13" s="92">
        <v>381.83785699999999</v>
      </c>
      <c r="I13" s="92"/>
      <c r="J13" s="92"/>
      <c r="K13" s="92"/>
      <c r="L13" s="92"/>
      <c r="M13" s="31"/>
      <c r="N13" s="92"/>
      <c r="O13" s="92"/>
      <c r="P13" s="92"/>
      <c r="Q13" s="92"/>
    </row>
    <row r="14" spans="2:17" x14ac:dyDescent="0.3">
      <c r="B14" s="395"/>
      <c r="C14" s="235">
        <v>2016</v>
      </c>
      <c r="D14" s="32">
        <v>1287.1663570000001</v>
      </c>
      <c r="E14" s="65">
        <v>816.98127299999999</v>
      </c>
      <c r="F14" s="65">
        <v>816.98127299999999</v>
      </c>
      <c r="G14" s="92">
        <v>100.28150599999999</v>
      </c>
      <c r="I14" s="92"/>
      <c r="J14" s="92"/>
      <c r="K14" s="92"/>
      <c r="L14" s="92"/>
      <c r="M14" s="31"/>
      <c r="N14" s="92"/>
      <c r="O14" s="92"/>
      <c r="P14" s="92"/>
      <c r="Q14" s="92"/>
    </row>
    <row r="15" spans="2:17" x14ac:dyDescent="0.3">
      <c r="B15" s="396"/>
      <c r="C15" s="246">
        <v>2015</v>
      </c>
      <c r="D15" s="186">
        <v>1059.231147</v>
      </c>
      <c r="E15" s="66">
        <v>711.81232299999999</v>
      </c>
      <c r="F15" s="66">
        <v>697.056872</v>
      </c>
      <c r="G15" s="102">
        <v>84.674851000000004</v>
      </c>
      <c r="I15" s="92"/>
      <c r="J15" s="92"/>
      <c r="K15" s="92"/>
      <c r="L15" s="92"/>
      <c r="N15" s="92"/>
      <c r="O15" s="92"/>
      <c r="P15" s="92"/>
      <c r="Q15" s="92"/>
    </row>
    <row r="16" spans="2:17" x14ac:dyDescent="0.3">
      <c r="B16" s="397" t="s">
        <v>9</v>
      </c>
      <c r="C16" s="219">
        <v>2019</v>
      </c>
      <c r="D16" s="288">
        <v>565.894316</v>
      </c>
      <c r="E16" s="32">
        <v>295.30545999999998</v>
      </c>
      <c r="F16" s="288">
        <v>295.30545999999998</v>
      </c>
      <c r="G16" s="290">
        <v>64.166534999999996</v>
      </c>
      <c r="I16" s="92"/>
      <c r="J16" s="92"/>
      <c r="K16" s="92"/>
      <c r="L16" s="92"/>
      <c r="N16" s="92"/>
      <c r="O16" s="92"/>
      <c r="P16" s="92"/>
      <c r="Q16" s="92"/>
    </row>
    <row r="17" spans="2:17" x14ac:dyDescent="0.3">
      <c r="B17" s="395"/>
      <c r="C17" s="219">
        <v>2018</v>
      </c>
      <c r="D17" s="32">
        <v>558.74794499999996</v>
      </c>
      <c r="E17" s="65">
        <v>355.51520599999998</v>
      </c>
      <c r="F17" s="65">
        <v>355.16636199999999</v>
      </c>
      <c r="G17" s="92">
        <v>0.82365299999999997</v>
      </c>
      <c r="I17" s="92"/>
      <c r="J17" s="92"/>
      <c r="K17" s="92"/>
      <c r="L17" s="92"/>
      <c r="N17" s="92"/>
      <c r="O17" s="92"/>
      <c r="P17" s="92"/>
      <c r="Q17" s="92"/>
    </row>
    <row r="18" spans="2:17" x14ac:dyDescent="0.3">
      <c r="B18" s="395"/>
      <c r="C18" s="219">
        <v>2017</v>
      </c>
      <c r="D18" s="32">
        <v>826.28794300000004</v>
      </c>
      <c r="E18" s="65">
        <v>348.41881100000001</v>
      </c>
      <c r="F18" s="65">
        <v>348.41881100000001</v>
      </c>
      <c r="G18" s="92">
        <v>23.855549</v>
      </c>
      <c r="I18" s="92"/>
      <c r="J18" s="92"/>
      <c r="K18" s="92"/>
      <c r="L18" s="92"/>
      <c r="N18" s="92"/>
      <c r="O18" s="92"/>
      <c r="P18" s="92"/>
      <c r="Q18" s="92"/>
    </row>
    <row r="19" spans="2:17" x14ac:dyDescent="0.3">
      <c r="B19" s="395"/>
      <c r="C19" s="219">
        <v>2016</v>
      </c>
      <c r="D19" s="32">
        <v>674.24427900000001</v>
      </c>
      <c r="E19" s="65">
        <v>307.60321199999998</v>
      </c>
      <c r="F19" s="65">
        <v>307.60321199999998</v>
      </c>
      <c r="G19" s="92">
        <v>50</v>
      </c>
      <c r="I19" s="92"/>
      <c r="J19" s="92"/>
      <c r="K19" s="92"/>
      <c r="L19" s="92"/>
      <c r="N19" s="92"/>
      <c r="O19" s="92"/>
      <c r="P19" s="92"/>
      <c r="Q19" s="92"/>
    </row>
    <row r="20" spans="2:17" x14ac:dyDescent="0.3">
      <c r="B20" s="396"/>
      <c r="C20" s="247">
        <v>2015</v>
      </c>
      <c r="D20" s="186">
        <v>542.67995299999995</v>
      </c>
      <c r="E20" s="66">
        <v>298.45923299999998</v>
      </c>
      <c r="F20" s="66">
        <v>252.96749600000001</v>
      </c>
      <c r="G20" s="102">
        <v>107.542717</v>
      </c>
      <c r="I20" s="92"/>
      <c r="J20" s="92"/>
      <c r="K20" s="92"/>
      <c r="L20" s="92"/>
      <c r="N20" s="92"/>
      <c r="O20" s="92"/>
      <c r="P20" s="92"/>
      <c r="Q20" s="92"/>
    </row>
    <row r="21" spans="2:17" x14ac:dyDescent="0.3">
      <c r="B21" s="397" t="s">
        <v>8</v>
      </c>
      <c r="C21" s="219">
        <v>2019</v>
      </c>
      <c r="D21" s="32">
        <v>515.52237700000001</v>
      </c>
      <c r="E21" s="287">
        <v>281.21557100000001</v>
      </c>
      <c r="F21" s="287">
        <v>264.55143800000002</v>
      </c>
      <c r="G21" s="290">
        <v>69.035787999999997</v>
      </c>
      <c r="I21" s="92"/>
      <c r="J21" s="92"/>
      <c r="K21" s="92"/>
      <c r="L21" s="92"/>
      <c r="N21" s="92"/>
      <c r="O21" s="92"/>
      <c r="P21" s="92"/>
      <c r="Q21" s="92"/>
    </row>
    <row r="22" spans="2:17" x14ac:dyDescent="0.3">
      <c r="B22" s="395"/>
      <c r="C22" s="235">
        <v>2018</v>
      </c>
      <c r="D22" s="32">
        <v>481.12262099999998</v>
      </c>
      <c r="E22" s="65">
        <v>276.76997</v>
      </c>
      <c r="F22" s="65">
        <v>261.71981099999999</v>
      </c>
      <c r="G22" s="92">
        <v>58.992364000000002</v>
      </c>
      <c r="I22" s="92"/>
      <c r="J22" s="92"/>
      <c r="K22" s="92"/>
      <c r="L22" s="92"/>
      <c r="N22" s="92"/>
      <c r="O22" s="92"/>
      <c r="P22" s="92"/>
      <c r="Q22" s="92"/>
    </row>
    <row r="23" spans="2:17" x14ac:dyDescent="0.3">
      <c r="B23" s="395"/>
      <c r="C23" s="235">
        <v>2017</v>
      </c>
      <c r="D23" s="32">
        <v>565.82144700000003</v>
      </c>
      <c r="E23" s="65">
        <v>264.02123</v>
      </c>
      <c r="F23" s="65">
        <v>255.80992900000001</v>
      </c>
      <c r="G23" s="92">
        <v>50.028075999999999</v>
      </c>
      <c r="I23" s="92"/>
      <c r="J23" s="92"/>
      <c r="K23" s="92"/>
      <c r="L23" s="92"/>
      <c r="N23" s="92"/>
      <c r="O23" s="92"/>
      <c r="P23" s="92"/>
      <c r="Q23" s="92"/>
    </row>
    <row r="24" spans="2:17" x14ac:dyDescent="0.3">
      <c r="B24" s="395"/>
      <c r="C24" s="235">
        <v>2016</v>
      </c>
      <c r="D24" s="32">
        <v>497.949141</v>
      </c>
      <c r="E24" s="65">
        <v>233.294398</v>
      </c>
      <c r="F24" s="65">
        <v>222.846193</v>
      </c>
      <c r="G24" s="92">
        <v>45.711016000000001</v>
      </c>
      <c r="I24" s="92"/>
      <c r="J24" s="92"/>
      <c r="K24" s="92"/>
      <c r="L24" s="92"/>
      <c r="N24" s="92"/>
      <c r="O24" s="92"/>
      <c r="P24" s="92"/>
      <c r="Q24" s="92"/>
    </row>
    <row r="25" spans="2:17" x14ac:dyDescent="0.3">
      <c r="B25" s="396"/>
      <c r="C25" s="246">
        <v>2015</v>
      </c>
      <c r="D25" s="186">
        <v>465.57901600000002</v>
      </c>
      <c r="E25" s="65">
        <v>218.108982</v>
      </c>
      <c r="F25" s="66">
        <v>195.426109</v>
      </c>
      <c r="G25" s="102">
        <v>47.673634999999997</v>
      </c>
      <c r="I25" s="92"/>
      <c r="J25" s="92"/>
      <c r="K25" s="92"/>
      <c r="L25" s="92"/>
      <c r="N25" s="92"/>
      <c r="O25" s="92"/>
      <c r="P25" s="92"/>
      <c r="Q25" s="92"/>
    </row>
    <row r="26" spans="2:17" x14ac:dyDescent="0.3">
      <c r="B26" s="397" t="s">
        <v>10</v>
      </c>
      <c r="C26" s="219">
        <v>2019</v>
      </c>
      <c r="D26" s="288">
        <v>169.747964</v>
      </c>
      <c r="E26" s="289">
        <v>72.020123999999996</v>
      </c>
      <c r="F26" s="287">
        <v>72.020123999999996</v>
      </c>
      <c r="G26" s="290">
        <v>3.682776</v>
      </c>
      <c r="I26" s="92"/>
      <c r="J26" s="92"/>
      <c r="K26" s="92"/>
      <c r="L26" s="92"/>
    </row>
    <row r="27" spans="2:17" x14ac:dyDescent="0.3">
      <c r="B27" s="395"/>
      <c r="C27" s="219">
        <v>2018</v>
      </c>
      <c r="D27" s="32">
        <v>229.280035</v>
      </c>
      <c r="E27" s="65">
        <v>41.390638000000003</v>
      </c>
      <c r="F27" s="65">
        <v>41.390638000000003</v>
      </c>
      <c r="G27" s="92">
        <v>2.3858359999999998</v>
      </c>
      <c r="I27" s="92"/>
      <c r="J27" s="92"/>
      <c r="K27" s="92"/>
      <c r="L27" s="92"/>
    </row>
    <row r="28" spans="2:17" x14ac:dyDescent="0.3">
      <c r="B28" s="395"/>
      <c r="C28" s="219">
        <v>2017</v>
      </c>
      <c r="D28" s="32">
        <v>198.68786499999999</v>
      </c>
      <c r="E28" s="65">
        <v>34.690123999999997</v>
      </c>
      <c r="F28" s="65">
        <v>34.690123999999997</v>
      </c>
      <c r="G28" s="92">
        <v>0</v>
      </c>
      <c r="H28" s="103"/>
      <c r="I28" s="92"/>
      <c r="J28" s="92"/>
      <c r="K28" s="92"/>
      <c r="L28" s="92"/>
    </row>
    <row r="29" spans="2:17" x14ac:dyDescent="0.3">
      <c r="B29" s="395"/>
      <c r="C29" s="219">
        <v>2016</v>
      </c>
      <c r="D29" s="32">
        <v>159.53429299999999</v>
      </c>
      <c r="E29" s="65">
        <v>45.920786</v>
      </c>
      <c r="F29" s="65">
        <v>45.920786</v>
      </c>
      <c r="G29" s="92">
        <v>0</v>
      </c>
      <c r="I29" s="92"/>
      <c r="J29" s="92"/>
      <c r="K29" s="92"/>
      <c r="L29" s="92"/>
      <c r="N29" s="92"/>
      <c r="O29" s="92"/>
      <c r="P29" s="92"/>
      <c r="Q29" s="92"/>
    </row>
    <row r="30" spans="2:17" x14ac:dyDescent="0.3">
      <c r="B30" s="396"/>
      <c r="C30" s="247">
        <v>2015</v>
      </c>
      <c r="D30" s="32">
        <v>162.040368</v>
      </c>
      <c r="E30" s="65">
        <v>48.959325999999997</v>
      </c>
      <c r="F30" s="65">
        <v>48.959325999999997</v>
      </c>
      <c r="G30" s="102">
        <v>0</v>
      </c>
      <c r="I30" s="92"/>
      <c r="J30" s="92"/>
      <c r="K30" s="92"/>
      <c r="L30" s="92"/>
      <c r="N30" s="92"/>
      <c r="O30" s="92"/>
      <c r="P30" s="92"/>
      <c r="Q30" s="92"/>
    </row>
    <row r="31" spans="2:17" x14ac:dyDescent="0.3">
      <c r="B31" s="397" t="s">
        <v>11</v>
      </c>
      <c r="C31" s="219">
        <v>2019</v>
      </c>
      <c r="D31" s="287">
        <v>18.449012</v>
      </c>
      <c r="E31" s="287">
        <v>24.732609</v>
      </c>
      <c r="F31" s="287">
        <v>24.732609</v>
      </c>
      <c r="G31" s="290">
        <v>0.258021</v>
      </c>
      <c r="I31" s="92"/>
      <c r="J31" s="92"/>
      <c r="K31" s="92"/>
      <c r="L31" s="92"/>
      <c r="N31" s="92"/>
      <c r="O31" s="92"/>
      <c r="P31" s="92"/>
      <c r="Q31" s="92"/>
    </row>
    <row r="32" spans="2:17" x14ac:dyDescent="0.3">
      <c r="B32" s="395"/>
      <c r="C32" s="235">
        <v>2018</v>
      </c>
      <c r="D32" s="32">
        <v>15.711026</v>
      </c>
      <c r="E32" s="65">
        <v>44.362614999999998</v>
      </c>
      <c r="F32" s="65">
        <v>44.362614999999998</v>
      </c>
      <c r="G32" s="92">
        <v>12.074531</v>
      </c>
      <c r="I32" s="92"/>
      <c r="J32" s="92"/>
      <c r="K32" s="92"/>
      <c r="L32" s="92"/>
      <c r="N32" s="92"/>
      <c r="O32" s="92"/>
      <c r="P32" s="92"/>
      <c r="Q32" s="92"/>
    </row>
    <row r="33" spans="2:17" x14ac:dyDescent="0.3">
      <c r="B33" s="395"/>
      <c r="C33" s="235">
        <v>2017</v>
      </c>
      <c r="D33" s="32">
        <v>17.996300000000002</v>
      </c>
      <c r="E33" s="65">
        <v>48.742469999999997</v>
      </c>
      <c r="F33" s="65">
        <v>48.742469999999997</v>
      </c>
      <c r="G33" s="92">
        <v>14.344944999999999</v>
      </c>
      <c r="I33" s="92"/>
      <c r="J33" s="92"/>
      <c r="K33" s="92"/>
      <c r="L33" s="92"/>
      <c r="N33" s="92"/>
      <c r="O33" s="92"/>
      <c r="P33" s="92"/>
      <c r="Q33" s="92"/>
    </row>
    <row r="34" spans="2:17" x14ac:dyDescent="0.3">
      <c r="B34" s="395"/>
      <c r="C34" s="235">
        <v>2016</v>
      </c>
      <c r="D34" s="32">
        <v>10.910818000000001</v>
      </c>
      <c r="E34" s="65">
        <v>39.298127999999998</v>
      </c>
      <c r="F34" s="65">
        <v>39.298127999999998</v>
      </c>
      <c r="G34" s="103">
        <v>0</v>
      </c>
      <c r="I34" s="92"/>
      <c r="J34" s="92"/>
      <c r="K34" s="92"/>
      <c r="L34" s="92"/>
      <c r="N34" s="92"/>
      <c r="O34" s="92"/>
      <c r="P34" s="92"/>
      <c r="Q34" s="92"/>
    </row>
    <row r="35" spans="2:17" x14ac:dyDescent="0.3">
      <c r="B35" s="396"/>
      <c r="C35" s="246">
        <v>2015</v>
      </c>
      <c r="D35" s="186">
        <v>12.481769999999999</v>
      </c>
      <c r="E35" s="66">
        <v>32.091639999999998</v>
      </c>
      <c r="F35" s="66">
        <v>32.091639999999998</v>
      </c>
      <c r="G35" s="102">
        <v>0</v>
      </c>
      <c r="I35" s="92"/>
      <c r="J35" s="92"/>
      <c r="K35" s="92"/>
      <c r="L35" s="92"/>
      <c r="N35" s="92"/>
      <c r="O35" s="92"/>
      <c r="P35" s="92"/>
      <c r="Q35" s="92"/>
    </row>
    <row r="36" spans="2:17" x14ac:dyDescent="0.3">
      <c r="B36" s="397" t="s">
        <v>12</v>
      </c>
      <c r="C36" s="219">
        <v>2019</v>
      </c>
      <c r="D36" s="32">
        <v>19.707585000000002</v>
      </c>
      <c r="E36" s="287">
        <v>11.332081000000001</v>
      </c>
      <c r="F36" s="287">
        <v>11.332081000000001</v>
      </c>
      <c r="G36" s="290">
        <v>0</v>
      </c>
      <c r="I36" s="92"/>
      <c r="J36" s="92"/>
      <c r="K36" s="92"/>
      <c r="L36" s="92"/>
      <c r="N36" s="92"/>
      <c r="O36" s="92"/>
      <c r="P36" s="92"/>
      <c r="Q36" s="92"/>
    </row>
    <row r="37" spans="2:17" x14ac:dyDescent="0.3">
      <c r="B37" s="395"/>
      <c r="C37" s="219">
        <v>2018</v>
      </c>
      <c r="D37" s="32">
        <v>22.046105000000001</v>
      </c>
      <c r="E37" s="65">
        <v>10.96631</v>
      </c>
      <c r="F37" s="65">
        <v>10.96631</v>
      </c>
      <c r="G37" s="92">
        <v>0.6</v>
      </c>
      <c r="I37" s="92"/>
      <c r="J37" s="92"/>
      <c r="K37" s="92"/>
      <c r="L37" s="92"/>
      <c r="N37" s="92"/>
      <c r="O37" s="92"/>
      <c r="P37" s="92"/>
      <c r="Q37" s="92"/>
    </row>
    <row r="38" spans="2:17" x14ac:dyDescent="0.3">
      <c r="B38" s="395"/>
      <c r="C38" s="219">
        <v>2017</v>
      </c>
      <c r="D38" s="32">
        <v>20.947258999999999</v>
      </c>
      <c r="E38" s="65">
        <v>9.2835669999999997</v>
      </c>
      <c r="F38" s="65">
        <v>9.2835669999999997</v>
      </c>
      <c r="G38" s="103">
        <v>0</v>
      </c>
      <c r="I38" s="92"/>
      <c r="J38" s="92"/>
      <c r="K38" s="92"/>
      <c r="L38" s="92"/>
      <c r="M38" s="103"/>
      <c r="N38" s="92"/>
      <c r="O38" s="92"/>
      <c r="P38" s="92"/>
      <c r="Q38" s="92"/>
    </row>
    <row r="39" spans="2:17" x14ac:dyDescent="0.3">
      <c r="B39" s="395"/>
      <c r="C39" s="63">
        <v>2016</v>
      </c>
      <c r="D39" s="32">
        <v>36.113754999999998</v>
      </c>
      <c r="E39" s="65">
        <v>5.3906210000000003</v>
      </c>
      <c r="F39" s="65">
        <v>5.3906210000000003</v>
      </c>
      <c r="G39" s="92">
        <v>0</v>
      </c>
      <c r="I39" s="92"/>
      <c r="J39" s="92"/>
      <c r="K39" s="92"/>
      <c r="L39" s="92"/>
      <c r="M39" s="31"/>
      <c r="N39" s="92"/>
      <c r="O39" s="92"/>
      <c r="P39" s="92"/>
      <c r="Q39" s="92"/>
    </row>
    <row r="40" spans="2:17" x14ac:dyDescent="0.3">
      <c r="B40" s="396"/>
      <c r="C40" s="93">
        <v>2015</v>
      </c>
      <c r="D40" s="186">
        <v>9.392182</v>
      </c>
      <c r="E40" s="66">
        <v>4.4973270000000003</v>
      </c>
      <c r="F40" s="66">
        <v>4.4973270000000003</v>
      </c>
      <c r="G40" s="104">
        <v>0</v>
      </c>
      <c r="I40" s="92"/>
      <c r="J40" s="92"/>
      <c r="K40" s="92"/>
      <c r="L40" s="92"/>
      <c r="M40" s="31"/>
      <c r="N40" s="92"/>
      <c r="O40" s="92"/>
      <c r="P40" s="92"/>
      <c r="Q40" s="92"/>
    </row>
    <row r="41" spans="2:17" x14ac:dyDescent="0.3">
      <c r="B41" s="397" t="s">
        <v>13</v>
      </c>
      <c r="C41" s="219">
        <v>2019</v>
      </c>
      <c r="D41" s="32">
        <v>33.706992</v>
      </c>
      <c r="E41" s="288">
        <v>42.279522999999998</v>
      </c>
      <c r="F41" s="32">
        <v>26.509174999999999</v>
      </c>
      <c r="G41" s="290">
        <v>22.194579000000001</v>
      </c>
      <c r="I41" s="92"/>
      <c r="J41" s="92"/>
      <c r="K41" s="92"/>
      <c r="L41" s="92"/>
      <c r="M41" s="31"/>
      <c r="N41" s="92"/>
      <c r="O41" s="92"/>
      <c r="P41" s="92"/>
      <c r="Q41" s="92"/>
    </row>
    <row r="42" spans="2:17" x14ac:dyDescent="0.3">
      <c r="B42" s="395"/>
      <c r="C42" s="64">
        <v>2018</v>
      </c>
      <c r="D42" s="32">
        <v>34.597166000000001</v>
      </c>
      <c r="E42" s="65">
        <v>41.449936000000001</v>
      </c>
      <c r="F42" s="65">
        <v>41.449936000000001</v>
      </c>
      <c r="G42" s="92">
        <v>0.83019699999999996</v>
      </c>
      <c r="I42" s="92"/>
      <c r="J42" s="92"/>
      <c r="K42" s="92"/>
      <c r="L42" s="92"/>
      <c r="M42" s="31"/>
      <c r="N42" s="92"/>
      <c r="O42" s="92"/>
      <c r="P42" s="92"/>
      <c r="Q42" s="92"/>
    </row>
    <row r="43" spans="2:17" x14ac:dyDescent="0.3">
      <c r="B43" s="395"/>
      <c r="C43" s="64">
        <v>2017</v>
      </c>
      <c r="D43" s="32">
        <v>31.352875999999998</v>
      </c>
      <c r="E43" s="65">
        <v>35.313403999999998</v>
      </c>
      <c r="F43" s="65">
        <v>32.958058000000001</v>
      </c>
      <c r="G43" s="92">
        <v>6.8915480000000002</v>
      </c>
      <c r="I43" s="92"/>
      <c r="J43" s="92"/>
      <c r="K43" s="92"/>
      <c r="L43" s="92"/>
      <c r="M43" s="31"/>
      <c r="N43" s="92"/>
      <c r="O43" s="92"/>
      <c r="P43" s="92"/>
      <c r="Q43" s="92"/>
    </row>
    <row r="44" spans="2:17" x14ac:dyDescent="0.3">
      <c r="B44" s="395"/>
      <c r="C44" s="64">
        <v>2016</v>
      </c>
      <c r="D44" s="32">
        <v>26.687366999999998</v>
      </c>
      <c r="E44" s="65">
        <v>35.875186999999997</v>
      </c>
      <c r="F44" s="111">
        <v>35.875186999999997</v>
      </c>
      <c r="G44" s="103">
        <v>0</v>
      </c>
      <c r="I44" s="92"/>
      <c r="J44" s="92"/>
      <c r="K44" s="92"/>
      <c r="L44" s="92"/>
      <c r="M44" s="31"/>
      <c r="N44" s="92"/>
      <c r="O44" s="92"/>
      <c r="P44" s="92"/>
      <c r="Q44" s="92"/>
    </row>
    <row r="45" spans="2:17" x14ac:dyDescent="0.3">
      <c r="B45" s="396"/>
      <c r="C45" s="248">
        <v>2015</v>
      </c>
      <c r="D45" s="186">
        <v>28.677201</v>
      </c>
      <c r="E45" s="66">
        <v>31.490691999999999</v>
      </c>
      <c r="F45" s="66">
        <v>31.490691999999999</v>
      </c>
      <c r="G45" s="102">
        <v>2.7244600000000001</v>
      </c>
      <c r="I45" s="92"/>
      <c r="J45" s="92"/>
      <c r="K45" s="92"/>
      <c r="L45" s="92"/>
      <c r="M45" s="31"/>
      <c r="N45" s="92"/>
      <c r="O45" s="92"/>
      <c r="P45" s="92"/>
      <c r="Q45" s="92"/>
    </row>
    <row r="46" spans="2:17" x14ac:dyDescent="0.3">
      <c r="B46" s="397" t="s">
        <v>14</v>
      </c>
      <c r="C46" s="219">
        <v>2019</v>
      </c>
      <c r="D46" s="288">
        <v>5.4138440000000001</v>
      </c>
      <c r="E46" s="32">
        <v>12.461270000000001</v>
      </c>
      <c r="F46" s="287">
        <v>12.461270000000001</v>
      </c>
      <c r="G46" s="290">
        <v>0</v>
      </c>
      <c r="I46" s="92"/>
      <c r="J46" s="92"/>
      <c r="K46" s="92"/>
      <c r="L46" s="92"/>
      <c r="M46" s="31"/>
      <c r="N46" s="92"/>
      <c r="O46" s="92"/>
      <c r="P46" s="92"/>
      <c r="Q46" s="92"/>
    </row>
    <row r="47" spans="2:17" x14ac:dyDescent="0.3">
      <c r="B47" s="395"/>
      <c r="C47" s="63">
        <v>2018</v>
      </c>
      <c r="D47" s="32">
        <v>4.3419080000000001</v>
      </c>
      <c r="E47" s="65">
        <v>9.8311060000000001</v>
      </c>
      <c r="F47" s="65">
        <v>9.8311060000000001</v>
      </c>
      <c r="G47" s="92">
        <v>0</v>
      </c>
      <c r="I47" s="92"/>
      <c r="J47" s="92"/>
      <c r="K47" s="92"/>
      <c r="L47" s="92"/>
      <c r="M47" s="31"/>
      <c r="N47" s="92"/>
      <c r="O47" s="92"/>
      <c r="P47" s="92"/>
      <c r="Q47" s="92"/>
    </row>
    <row r="48" spans="2:17" x14ac:dyDescent="0.3">
      <c r="B48" s="395"/>
      <c r="C48" s="63">
        <v>2017</v>
      </c>
      <c r="D48" s="32">
        <v>4.0146620000000004</v>
      </c>
      <c r="E48" s="65">
        <v>9.1398489999999999</v>
      </c>
      <c r="F48" s="65">
        <v>9.1398489999999999</v>
      </c>
      <c r="G48" s="103">
        <v>0</v>
      </c>
      <c r="I48" s="92"/>
      <c r="J48" s="92"/>
      <c r="K48" s="92"/>
      <c r="L48" s="92"/>
      <c r="M48" s="31"/>
      <c r="N48" s="92"/>
      <c r="O48" s="92"/>
      <c r="P48" s="92"/>
      <c r="Q48" s="92"/>
    </row>
    <row r="49" spans="2:17" x14ac:dyDescent="0.3">
      <c r="B49" s="395"/>
      <c r="C49" s="63">
        <v>2016</v>
      </c>
      <c r="D49" s="32">
        <v>2.8413919999999999</v>
      </c>
      <c r="E49" s="65">
        <v>3.5085500000000001</v>
      </c>
      <c r="F49" s="65">
        <v>3.5085500000000001</v>
      </c>
      <c r="G49" s="103">
        <v>0</v>
      </c>
      <c r="I49" s="92"/>
      <c r="J49" s="92"/>
      <c r="K49" s="92"/>
      <c r="L49" s="92"/>
      <c r="M49" s="31"/>
      <c r="N49" s="92"/>
      <c r="O49" s="92"/>
      <c r="P49" s="92"/>
      <c r="Q49" s="92"/>
    </row>
    <row r="50" spans="2:17" x14ac:dyDescent="0.3">
      <c r="B50" s="396"/>
      <c r="C50" s="93">
        <v>2015</v>
      </c>
      <c r="D50" s="186">
        <v>2.8555730000000001</v>
      </c>
      <c r="E50" s="65">
        <v>3.1291669999999998</v>
      </c>
      <c r="F50" s="65">
        <v>3.1291669999999998</v>
      </c>
      <c r="G50" s="104">
        <v>0</v>
      </c>
      <c r="I50" s="92"/>
      <c r="J50" s="92"/>
      <c r="K50" s="92"/>
      <c r="L50" s="92"/>
    </row>
    <row r="51" spans="2:17" x14ac:dyDescent="0.3">
      <c r="B51" s="397" t="s">
        <v>15</v>
      </c>
      <c r="C51" s="219">
        <v>2019</v>
      </c>
      <c r="D51" s="288">
        <v>22.002832999999999</v>
      </c>
      <c r="E51" s="289">
        <v>10.704992000000001</v>
      </c>
      <c r="F51" s="288">
        <v>10.704992000000001</v>
      </c>
      <c r="G51" s="32">
        <v>5.3830159999999996</v>
      </c>
    </row>
    <row r="52" spans="2:17" x14ac:dyDescent="0.3">
      <c r="B52" s="395"/>
      <c r="C52" s="64">
        <v>2018</v>
      </c>
      <c r="D52" s="32">
        <v>16.354733</v>
      </c>
      <c r="E52" s="65">
        <v>14.886172</v>
      </c>
      <c r="F52" s="65">
        <v>14.886172</v>
      </c>
      <c r="G52" s="103">
        <v>0</v>
      </c>
    </row>
    <row r="53" spans="2:17" x14ac:dyDescent="0.3">
      <c r="B53" s="395"/>
      <c r="C53" s="64">
        <v>2017</v>
      </c>
      <c r="D53" s="32">
        <v>23.593482000000002</v>
      </c>
      <c r="E53" s="65">
        <v>10.655627000000001</v>
      </c>
      <c r="F53" s="65">
        <v>10.655627000000001</v>
      </c>
      <c r="G53" s="103">
        <v>0</v>
      </c>
    </row>
    <row r="54" spans="2:17" x14ac:dyDescent="0.3">
      <c r="B54" s="395"/>
      <c r="C54" s="64">
        <v>2016</v>
      </c>
      <c r="D54" s="32">
        <v>24.553011000000001</v>
      </c>
      <c r="E54" s="65">
        <v>8.8747919999999993</v>
      </c>
      <c r="F54" s="65">
        <v>8.8747919999999993</v>
      </c>
      <c r="G54" s="92">
        <v>0</v>
      </c>
    </row>
    <row r="55" spans="2:17" x14ac:dyDescent="0.3">
      <c r="B55" s="396"/>
      <c r="C55" s="248">
        <v>2015</v>
      </c>
      <c r="D55" s="186">
        <v>19.096813000000001</v>
      </c>
      <c r="E55" s="66">
        <v>7.2545799999999998</v>
      </c>
      <c r="F55" s="66">
        <v>7.2545799999999998</v>
      </c>
      <c r="G55" s="104">
        <v>0</v>
      </c>
    </row>
    <row r="56" spans="2:17" x14ac:dyDescent="0.3">
      <c r="B56" s="397" t="s">
        <v>16</v>
      </c>
      <c r="C56" s="219">
        <v>2019</v>
      </c>
      <c r="D56" s="32">
        <v>7.8537080000000001</v>
      </c>
      <c r="E56" s="287">
        <v>5.2799630000000004</v>
      </c>
      <c r="F56" s="287">
        <v>5.1411210000000001</v>
      </c>
      <c r="G56" s="290">
        <v>6.6280080000000003</v>
      </c>
    </row>
    <row r="57" spans="2:17" x14ac:dyDescent="0.3">
      <c r="B57" s="395"/>
      <c r="C57" s="64">
        <v>2018</v>
      </c>
      <c r="D57" s="32">
        <v>17.636939999999999</v>
      </c>
      <c r="E57" s="65">
        <v>9.3546060000000004</v>
      </c>
      <c r="F57" s="65">
        <v>9.3546060000000004</v>
      </c>
      <c r="G57" s="103">
        <v>0</v>
      </c>
    </row>
    <row r="58" spans="2:17" x14ac:dyDescent="0.3">
      <c r="B58" s="395"/>
      <c r="C58" s="64">
        <v>2017</v>
      </c>
      <c r="D58" s="32">
        <v>8.5871980000000008</v>
      </c>
      <c r="E58" s="65">
        <v>7.5486959999999996</v>
      </c>
      <c r="F58" s="65">
        <v>7.5486959999999996</v>
      </c>
      <c r="G58" s="103">
        <v>0</v>
      </c>
    </row>
    <row r="59" spans="2:17" x14ac:dyDescent="0.3">
      <c r="B59" s="395"/>
      <c r="C59" s="64">
        <v>2016</v>
      </c>
      <c r="D59" s="32">
        <v>8.356204</v>
      </c>
      <c r="E59" s="65">
        <v>5.893497</v>
      </c>
      <c r="F59" s="65">
        <v>5.893497</v>
      </c>
      <c r="G59" s="103">
        <v>0</v>
      </c>
    </row>
    <row r="60" spans="2:17" x14ac:dyDescent="0.3">
      <c r="B60" s="396"/>
      <c r="C60" s="248">
        <v>2015</v>
      </c>
      <c r="D60" s="32">
        <v>9.1076110000000003</v>
      </c>
      <c r="E60" s="65">
        <v>3.8365490000000002</v>
      </c>
      <c r="F60" s="66">
        <v>3.8365490000000002</v>
      </c>
      <c r="G60" s="104">
        <v>0</v>
      </c>
    </row>
    <row r="61" spans="2:17" x14ac:dyDescent="0.3">
      <c r="B61" s="397" t="s">
        <v>17</v>
      </c>
      <c r="C61" s="219">
        <v>2019</v>
      </c>
      <c r="D61" s="287">
        <v>5.6763630000000003</v>
      </c>
      <c r="E61" s="287">
        <v>0.83049200000000001</v>
      </c>
      <c r="F61" s="287">
        <v>0.83042899999999997</v>
      </c>
      <c r="G61" s="32">
        <v>0</v>
      </c>
    </row>
    <row r="62" spans="2:17" x14ac:dyDescent="0.3">
      <c r="B62" s="395"/>
      <c r="C62" s="63">
        <v>2018</v>
      </c>
      <c r="D62" s="32">
        <v>3.6929090000000002</v>
      </c>
      <c r="E62" s="65">
        <v>0.205261</v>
      </c>
      <c r="F62" s="65">
        <v>0.205261</v>
      </c>
      <c r="G62" s="103">
        <v>0</v>
      </c>
    </row>
    <row r="63" spans="2:17" x14ac:dyDescent="0.3">
      <c r="B63" s="395"/>
      <c r="C63" s="63">
        <v>2017</v>
      </c>
      <c r="D63" s="32">
        <v>1.100185</v>
      </c>
      <c r="E63" s="65">
        <v>0.26296700000000001</v>
      </c>
      <c r="F63" s="65">
        <v>0.26296700000000001</v>
      </c>
      <c r="G63" s="103">
        <v>0</v>
      </c>
    </row>
    <row r="64" spans="2:17" x14ac:dyDescent="0.3">
      <c r="B64" s="395"/>
      <c r="C64" s="63">
        <v>2016</v>
      </c>
      <c r="D64" s="32">
        <v>0.80537499999999995</v>
      </c>
      <c r="E64" s="65">
        <v>1.3649180000000001</v>
      </c>
      <c r="F64" s="65">
        <v>1.3649180000000001</v>
      </c>
      <c r="G64" s="103">
        <v>0</v>
      </c>
    </row>
    <row r="65" spans="2:7" x14ac:dyDescent="0.3">
      <c r="B65" s="396"/>
      <c r="C65" s="93">
        <v>2015</v>
      </c>
      <c r="D65" s="186">
        <v>0.44133600000000001</v>
      </c>
      <c r="E65" s="66">
        <v>2.9326000000000001E-2</v>
      </c>
      <c r="F65" s="66">
        <v>2.9326000000000001E-2</v>
      </c>
      <c r="G65" s="104">
        <v>0</v>
      </c>
    </row>
    <row r="66" spans="2:7" x14ac:dyDescent="0.3">
      <c r="B66" s="397" t="s">
        <v>18</v>
      </c>
      <c r="C66" s="219">
        <v>2019</v>
      </c>
      <c r="D66" s="32">
        <v>0.50370400000000004</v>
      </c>
      <c r="E66" s="287">
        <v>4.8426289999999996</v>
      </c>
      <c r="F66" s="288">
        <v>4.8426289999999996</v>
      </c>
      <c r="G66" s="290">
        <v>0</v>
      </c>
    </row>
    <row r="67" spans="2:7" x14ac:dyDescent="0.3">
      <c r="B67" s="395"/>
      <c r="C67" s="63">
        <v>2018</v>
      </c>
      <c r="D67" s="9">
        <v>0.50259500000000001</v>
      </c>
      <c r="E67" s="111">
        <v>2.2773409999999998</v>
      </c>
      <c r="F67" s="111">
        <v>2.2773409999999998</v>
      </c>
      <c r="G67" s="103">
        <v>0</v>
      </c>
    </row>
    <row r="68" spans="2:7" x14ac:dyDescent="0.3">
      <c r="B68" s="395"/>
      <c r="C68" s="63">
        <v>2017</v>
      </c>
      <c r="D68" s="9">
        <v>0.55410800000000004</v>
      </c>
      <c r="E68" s="111">
        <v>0.79360200000000003</v>
      </c>
      <c r="F68" s="111">
        <v>0.79360200000000003</v>
      </c>
      <c r="G68" s="103">
        <v>0</v>
      </c>
    </row>
    <row r="69" spans="2:7" x14ac:dyDescent="0.3">
      <c r="B69" s="395"/>
      <c r="C69" s="63">
        <v>2016</v>
      </c>
      <c r="D69" s="9">
        <v>0.554504</v>
      </c>
      <c r="E69" s="65">
        <v>0.49965100000000001</v>
      </c>
      <c r="F69" s="65">
        <v>0.49965100000000001</v>
      </c>
      <c r="G69" s="103">
        <v>0.38253399999999999</v>
      </c>
    </row>
    <row r="70" spans="2:7" x14ac:dyDescent="0.3">
      <c r="B70" s="396"/>
      <c r="C70" s="67">
        <v>2015</v>
      </c>
      <c r="D70" s="66">
        <v>1.415756</v>
      </c>
      <c r="E70" s="66">
        <v>0.90712000000000004</v>
      </c>
      <c r="F70" s="66">
        <v>0.90712000000000004</v>
      </c>
      <c r="G70" s="104">
        <v>0</v>
      </c>
    </row>
    <row r="71" spans="2:7" x14ac:dyDescent="0.3">
      <c r="B71" s="398" t="s">
        <v>19</v>
      </c>
      <c r="C71" s="219">
        <v>2019</v>
      </c>
      <c r="D71" s="32">
        <v>7.5200480000000001</v>
      </c>
      <c r="E71" s="287">
        <v>12.066779</v>
      </c>
      <c r="F71" s="288">
        <v>12.066779</v>
      </c>
      <c r="G71" s="32">
        <v>1.10358</v>
      </c>
    </row>
    <row r="72" spans="2:7" x14ac:dyDescent="0.3">
      <c r="B72" s="377"/>
      <c r="C72" s="235">
        <v>2018</v>
      </c>
      <c r="D72" s="32">
        <v>3.0275979999999998</v>
      </c>
      <c r="E72" s="111">
        <v>13.025753</v>
      </c>
      <c r="F72" s="111">
        <v>13.025753</v>
      </c>
      <c r="G72" s="103">
        <v>0</v>
      </c>
    </row>
    <row r="73" spans="2:7" x14ac:dyDescent="0.3">
      <c r="B73" s="377"/>
      <c r="C73" s="235">
        <v>2017</v>
      </c>
      <c r="D73" s="32">
        <v>3.5685859999999998</v>
      </c>
      <c r="E73" s="65">
        <v>10.713775999999999</v>
      </c>
      <c r="F73" s="111">
        <v>10.713775999999999</v>
      </c>
      <c r="G73" s="103">
        <v>0</v>
      </c>
    </row>
    <row r="74" spans="2:7" x14ac:dyDescent="0.3">
      <c r="B74" s="377"/>
      <c r="C74" s="235">
        <v>2016</v>
      </c>
      <c r="D74" s="32">
        <v>2.4154719999999998</v>
      </c>
      <c r="E74" s="65">
        <v>6.6962479999999998</v>
      </c>
      <c r="F74" s="111">
        <v>6.6962479999999998</v>
      </c>
      <c r="G74" s="103">
        <v>0</v>
      </c>
    </row>
    <row r="75" spans="2:7" x14ac:dyDescent="0.3">
      <c r="B75" s="399"/>
      <c r="C75" s="246">
        <v>2015</v>
      </c>
      <c r="D75" s="32">
        <v>1.9385269999999999</v>
      </c>
      <c r="E75" s="65">
        <v>9.1830219999999994</v>
      </c>
      <c r="F75" s="66">
        <v>9.1830219999999994</v>
      </c>
      <c r="G75" s="104">
        <v>0</v>
      </c>
    </row>
    <row r="76" spans="2:7" x14ac:dyDescent="0.3">
      <c r="B76" s="397" t="s">
        <v>43</v>
      </c>
      <c r="C76" s="219">
        <v>2019</v>
      </c>
      <c r="D76" s="288">
        <v>2.2037360000000001</v>
      </c>
      <c r="E76" s="289">
        <v>2.4371800000000001</v>
      </c>
      <c r="F76" s="287">
        <v>2.4371800000000001</v>
      </c>
      <c r="G76" s="290">
        <v>0</v>
      </c>
    </row>
    <row r="77" spans="2:7" x14ac:dyDescent="0.3">
      <c r="B77" s="395"/>
      <c r="C77" s="64">
        <v>2018</v>
      </c>
      <c r="D77" s="32">
        <v>1.6363730000000001</v>
      </c>
      <c r="E77" s="65">
        <v>2.5312670000000002</v>
      </c>
      <c r="F77" s="65">
        <v>2.5312670000000002</v>
      </c>
      <c r="G77" s="103">
        <v>0</v>
      </c>
    </row>
    <row r="78" spans="2:7" x14ac:dyDescent="0.3">
      <c r="B78" s="395"/>
      <c r="C78" s="64">
        <v>2017</v>
      </c>
      <c r="D78" s="32">
        <v>1.721895</v>
      </c>
      <c r="E78" s="65">
        <v>2.4468770000000002</v>
      </c>
      <c r="F78" s="65">
        <v>2.4468770000000002</v>
      </c>
      <c r="G78" s="103">
        <v>0</v>
      </c>
    </row>
    <row r="79" spans="2:7" x14ac:dyDescent="0.3">
      <c r="B79" s="395"/>
      <c r="C79" s="64">
        <v>2016</v>
      </c>
      <c r="D79" s="32">
        <v>0.75415299999999996</v>
      </c>
      <c r="E79" s="65">
        <v>3.1007099999999999</v>
      </c>
      <c r="F79" s="65">
        <v>3.088444</v>
      </c>
      <c r="G79" s="92">
        <v>1.2266000000000001E-2</v>
      </c>
    </row>
    <row r="80" spans="2:7" x14ac:dyDescent="0.3">
      <c r="B80" s="396"/>
      <c r="C80" s="248">
        <v>2015</v>
      </c>
      <c r="D80" s="66">
        <v>0.70162999999999998</v>
      </c>
      <c r="E80" s="66">
        <v>2.565788</v>
      </c>
      <c r="F80" s="66">
        <v>2.565788</v>
      </c>
      <c r="G80" s="104">
        <v>0</v>
      </c>
    </row>
    <row r="81" spans="2:7" x14ac:dyDescent="0.3">
      <c r="B81" s="397" t="s">
        <v>20</v>
      </c>
      <c r="C81" s="219">
        <v>2019</v>
      </c>
      <c r="D81" s="32">
        <v>1.020033</v>
      </c>
      <c r="E81" s="287">
        <v>1.6225769999999999</v>
      </c>
      <c r="F81" s="287">
        <v>1.6225769999999999</v>
      </c>
      <c r="G81" s="290">
        <v>0</v>
      </c>
    </row>
    <row r="82" spans="2:7" x14ac:dyDescent="0.3">
      <c r="B82" s="395"/>
      <c r="C82" s="64">
        <v>2018</v>
      </c>
      <c r="D82" s="32">
        <v>1.9137999999999999E-2</v>
      </c>
      <c r="E82" s="65">
        <v>0.42342999999999997</v>
      </c>
      <c r="F82" s="65">
        <v>0.42342999999999997</v>
      </c>
      <c r="G82" s="32">
        <v>0</v>
      </c>
    </row>
    <row r="83" spans="2:7" x14ac:dyDescent="0.3">
      <c r="B83" s="395"/>
      <c r="C83" s="64">
        <v>2017</v>
      </c>
      <c r="D83" s="32">
        <v>0</v>
      </c>
      <c r="E83" s="65">
        <v>0.45003100000000001</v>
      </c>
      <c r="F83" s="65">
        <v>0.45003100000000001</v>
      </c>
      <c r="G83" s="32">
        <v>0</v>
      </c>
    </row>
    <row r="84" spans="2:7" x14ac:dyDescent="0.3">
      <c r="B84" s="395"/>
      <c r="C84" s="64">
        <v>2016</v>
      </c>
      <c r="D84" s="32">
        <v>5.4357999999999997E-2</v>
      </c>
      <c r="E84" s="65">
        <v>0.51384700000000005</v>
      </c>
      <c r="F84" s="65">
        <v>0.51384700000000005</v>
      </c>
      <c r="G84" s="32">
        <v>0</v>
      </c>
    </row>
    <row r="85" spans="2:7" x14ac:dyDescent="0.3">
      <c r="B85" s="396"/>
      <c r="C85" s="248">
        <v>2015</v>
      </c>
      <c r="D85" s="186">
        <v>0.13195599999999999</v>
      </c>
      <c r="E85" s="66">
        <v>0.33097100000000002</v>
      </c>
      <c r="F85" s="66">
        <v>0.33097100000000002</v>
      </c>
      <c r="G85" s="102">
        <v>0.29885499999999998</v>
      </c>
    </row>
    <row r="86" spans="2:7" x14ac:dyDescent="0.3">
      <c r="B86" s="30" t="s">
        <v>193</v>
      </c>
    </row>
    <row r="101" spans="2:2" x14ac:dyDescent="0.3">
      <c r="B101" s="52"/>
    </row>
    <row r="140" spans="2:3" x14ac:dyDescent="0.3">
      <c r="C140" s="92"/>
    </row>
    <row r="141" spans="2:3" x14ac:dyDescent="0.3">
      <c r="C141" s="92"/>
    </row>
    <row r="142" spans="2:3" x14ac:dyDescent="0.3">
      <c r="C142" s="92"/>
    </row>
    <row r="143" spans="2:3" x14ac:dyDescent="0.3">
      <c r="B143" s="99"/>
      <c r="C143" s="92"/>
    </row>
    <row r="144" spans="2:3" x14ac:dyDescent="0.3">
      <c r="B144" s="92"/>
      <c r="C144" s="92"/>
    </row>
    <row r="145" spans="2:4" x14ac:dyDescent="0.3">
      <c r="B145" s="92"/>
      <c r="C145" s="92"/>
    </row>
    <row r="146" spans="2:4" x14ac:dyDescent="0.3">
      <c r="B146" s="92"/>
      <c r="C146" s="92"/>
    </row>
    <row r="147" spans="2:4" x14ac:dyDescent="0.3">
      <c r="B147" s="92"/>
      <c r="C147" s="92"/>
      <c r="D147" s="11"/>
    </row>
    <row r="148" spans="2:4" x14ac:dyDescent="0.3">
      <c r="B148" s="92"/>
      <c r="C148" s="92"/>
    </row>
    <row r="149" spans="2:4" x14ac:dyDescent="0.3">
      <c r="B149" s="92"/>
      <c r="C149" s="92"/>
      <c r="D149" s="11"/>
    </row>
    <row r="150" spans="2:4" x14ac:dyDescent="0.3">
      <c r="B150" s="92"/>
      <c r="C150" s="92"/>
    </row>
    <row r="151" spans="2:4" x14ac:dyDescent="0.3">
      <c r="B151" s="92"/>
      <c r="C151" s="92"/>
    </row>
    <row r="152" spans="2:4" x14ac:dyDescent="0.3">
      <c r="B152" s="99"/>
      <c r="C152" s="99"/>
    </row>
    <row r="153" spans="2:4" x14ac:dyDescent="0.3">
      <c r="C153" s="99"/>
    </row>
  </sheetData>
  <mergeCells count="18">
    <mergeCell ref="B71:B75"/>
    <mergeCell ref="B76:B80"/>
    <mergeCell ref="B81:B85"/>
    <mergeCell ref="B46:B50"/>
    <mergeCell ref="B51:B55"/>
    <mergeCell ref="B56:B60"/>
    <mergeCell ref="B61:B65"/>
    <mergeCell ref="B66:B70"/>
    <mergeCell ref="B21:B25"/>
    <mergeCell ref="B26:B30"/>
    <mergeCell ref="B31:B35"/>
    <mergeCell ref="B36:B40"/>
    <mergeCell ref="B41:B45"/>
    <mergeCell ref="B6:B10"/>
    <mergeCell ref="B4:B5"/>
    <mergeCell ref="C4:C5"/>
    <mergeCell ref="B11:B15"/>
    <mergeCell ref="B16:B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140"/>
  <sheetViews>
    <sheetView showGridLines="0" zoomScale="80" zoomScaleNormal="80" workbookViewId="0"/>
  </sheetViews>
  <sheetFormatPr defaultRowHeight="14.4" x14ac:dyDescent="0.3"/>
  <cols>
    <col min="1" max="1" width="1.77734375" style="21" customWidth="1"/>
    <col min="2" max="2" width="75.77734375" style="21" customWidth="1"/>
    <col min="3" max="3" width="20.77734375" style="21" customWidth="1"/>
    <col min="4" max="7" width="30.77734375" style="21" customWidth="1"/>
    <col min="8" max="16384" width="8.88671875" style="21"/>
  </cols>
  <sheetData>
    <row r="1" spans="2:9" s="47" customFormat="1" x14ac:dyDescent="0.3">
      <c r="H1" s="31"/>
    </row>
    <row r="2" spans="2:9" s="47" customFormat="1" x14ac:dyDescent="0.3">
      <c r="B2" s="110" t="s">
        <v>154</v>
      </c>
      <c r="H2" s="31"/>
    </row>
    <row r="3" spans="2:9" s="47" customFormat="1" x14ac:dyDescent="0.3">
      <c r="H3" s="31"/>
    </row>
    <row r="4" spans="2:9" s="47" customFormat="1" x14ac:dyDescent="0.3">
      <c r="B4" s="403" t="s">
        <v>141</v>
      </c>
      <c r="C4" s="403" t="s">
        <v>2</v>
      </c>
      <c r="D4" s="91" t="s">
        <v>87</v>
      </c>
      <c r="E4" s="90" t="s">
        <v>70</v>
      </c>
      <c r="F4" s="91" t="s">
        <v>85</v>
      </c>
      <c r="G4" s="301" t="s">
        <v>86</v>
      </c>
      <c r="H4" s="31"/>
    </row>
    <row r="5" spans="2:9" s="47" customFormat="1" x14ac:dyDescent="0.3">
      <c r="B5" s="403"/>
      <c r="C5" s="403"/>
      <c r="D5" s="91" t="s">
        <v>0</v>
      </c>
      <c r="E5" s="91" t="s">
        <v>84</v>
      </c>
      <c r="F5" s="91" t="s">
        <v>3</v>
      </c>
      <c r="G5" s="301" t="s">
        <v>4</v>
      </c>
      <c r="H5" s="31"/>
    </row>
    <row r="6" spans="2:9" s="47" customFormat="1" x14ac:dyDescent="0.3">
      <c r="B6" s="401" t="s">
        <v>23</v>
      </c>
      <c r="C6" s="219">
        <v>2019</v>
      </c>
      <c r="D6" s="250">
        <v>1.3475429999999999</v>
      </c>
      <c r="E6" s="250">
        <v>21.840447999999999</v>
      </c>
      <c r="F6" s="250">
        <v>12.088997000000001</v>
      </c>
      <c r="G6" s="302">
        <v>12.934998999999999</v>
      </c>
      <c r="H6" s="31"/>
      <c r="I6" s="21"/>
    </row>
    <row r="7" spans="2:9" s="47" customFormat="1" x14ac:dyDescent="0.3">
      <c r="B7" s="401"/>
      <c r="C7" s="63">
        <v>2018</v>
      </c>
      <c r="D7" s="250">
        <v>1.480084</v>
      </c>
      <c r="E7" s="249">
        <v>12.30527</v>
      </c>
      <c r="F7" s="250">
        <v>9.7354649999999996</v>
      </c>
      <c r="G7" s="249">
        <v>2.5698050000000001</v>
      </c>
      <c r="H7" s="31"/>
      <c r="I7" s="21"/>
    </row>
    <row r="8" spans="2:9" s="47" customFormat="1" x14ac:dyDescent="0.3">
      <c r="B8" s="401"/>
      <c r="C8" s="69">
        <v>2017</v>
      </c>
      <c r="D8" s="250">
        <v>2.5200300000000002</v>
      </c>
      <c r="E8" s="249">
        <v>7.8446689999999997</v>
      </c>
      <c r="F8" s="250">
        <v>6.7565160000000004</v>
      </c>
      <c r="G8" s="249">
        <v>1.0881529999999999</v>
      </c>
      <c r="H8" s="31"/>
      <c r="I8" s="21"/>
    </row>
    <row r="9" spans="2:9" s="47" customFormat="1" x14ac:dyDescent="0.3">
      <c r="B9" s="401"/>
      <c r="C9" s="69">
        <v>2016</v>
      </c>
      <c r="D9" s="250">
        <v>1.2516940000000001</v>
      </c>
      <c r="E9" s="249">
        <v>12.211226</v>
      </c>
      <c r="F9" s="250">
        <v>12.211226</v>
      </c>
      <c r="G9" s="249">
        <v>0</v>
      </c>
      <c r="H9" s="31"/>
      <c r="I9" s="21"/>
    </row>
    <row r="10" spans="2:9" s="47" customFormat="1" x14ac:dyDescent="0.3">
      <c r="B10" s="402"/>
      <c r="C10" s="93">
        <v>2015</v>
      </c>
      <c r="D10" s="254">
        <v>0.47562300000000002</v>
      </c>
      <c r="E10" s="254">
        <v>16.033196</v>
      </c>
      <c r="F10" s="250">
        <v>7.9849800000000002</v>
      </c>
      <c r="G10" s="249">
        <v>8.048216</v>
      </c>
      <c r="H10" s="31"/>
      <c r="I10" s="21"/>
    </row>
    <row r="11" spans="2:9" s="47" customFormat="1" x14ac:dyDescent="0.3">
      <c r="B11" s="401" t="s">
        <v>24</v>
      </c>
      <c r="C11" s="219">
        <v>2019</v>
      </c>
      <c r="D11" s="250">
        <v>12.323513</v>
      </c>
      <c r="E11" s="250">
        <v>13.176275</v>
      </c>
      <c r="F11" s="295">
        <v>13.176275</v>
      </c>
      <c r="G11" s="241">
        <v>0</v>
      </c>
      <c r="H11" s="31"/>
      <c r="I11" s="21"/>
    </row>
    <row r="12" spans="2:9" s="47" customFormat="1" x14ac:dyDescent="0.3">
      <c r="B12" s="401"/>
      <c r="C12" s="63">
        <v>2018</v>
      </c>
      <c r="D12" s="250">
        <v>15.041703999999999</v>
      </c>
      <c r="E12" s="249">
        <v>10.944801</v>
      </c>
      <c r="F12" s="250">
        <v>10.944801</v>
      </c>
      <c r="G12" s="249">
        <v>0</v>
      </c>
      <c r="H12" s="31"/>
      <c r="I12" s="21"/>
    </row>
    <row r="13" spans="2:9" s="47" customFormat="1" x14ac:dyDescent="0.3">
      <c r="B13" s="401"/>
      <c r="C13" s="63">
        <v>2017</v>
      </c>
      <c r="D13" s="250">
        <v>19.525884000000001</v>
      </c>
      <c r="E13" s="249">
        <v>2.605286</v>
      </c>
      <c r="F13" s="250">
        <v>2.605286</v>
      </c>
      <c r="G13" s="249">
        <v>0</v>
      </c>
      <c r="H13" s="31"/>
      <c r="I13" s="21"/>
    </row>
    <row r="14" spans="2:9" s="47" customFormat="1" x14ac:dyDescent="0.3">
      <c r="B14" s="401"/>
      <c r="C14" s="63">
        <v>2016</v>
      </c>
      <c r="D14" s="250">
        <v>12.434903</v>
      </c>
      <c r="E14" s="249">
        <v>2.4373450000000001</v>
      </c>
      <c r="F14" s="250">
        <v>2.4373450000000001</v>
      </c>
      <c r="G14" s="249">
        <v>0</v>
      </c>
      <c r="H14" s="31"/>
      <c r="I14" s="21"/>
    </row>
    <row r="15" spans="2:9" s="47" customFormat="1" x14ac:dyDescent="0.3">
      <c r="B15" s="402"/>
      <c r="C15" s="93">
        <v>2015</v>
      </c>
      <c r="D15" s="254">
        <v>11.626229</v>
      </c>
      <c r="E15" s="253">
        <v>1.8913150000000001</v>
      </c>
      <c r="F15" s="254">
        <v>1.8913150000000001</v>
      </c>
      <c r="G15" s="255">
        <v>0</v>
      </c>
      <c r="H15" s="31"/>
      <c r="I15" s="21"/>
    </row>
    <row r="16" spans="2:9" s="47" customFormat="1" x14ac:dyDescent="0.3">
      <c r="B16" s="401" t="s">
        <v>25</v>
      </c>
      <c r="C16" s="219">
        <v>2019</v>
      </c>
      <c r="D16" s="250">
        <v>720.28236200000003</v>
      </c>
      <c r="E16" s="250">
        <v>237.39065199999999</v>
      </c>
      <c r="F16" s="250">
        <v>188.78940600000001</v>
      </c>
      <c r="G16" s="302">
        <v>149.32137</v>
      </c>
      <c r="H16" s="31"/>
      <c r="I16" s="21"/>
    </row>
    <row r="17" spans="2:9" s="47" customFormat="1" x14ac:dyDescent="0.3">
      <c r="B17" s="401"/>
      <c r="C17" s="63">
        <v>2018</v>
      </c>
      <c r="D17" s="250">
        <v>584.07689300000004</v>
      </c>
      <c r="E17" s="249">
        <v>225.352159</v>
      </c>
      <c r="F17" s="250">
        <v>202.71516099999999</v>
      </c>
      <c r="G17" s="302">
        <v>22.636997999999998</v>
      </c>
      <c r="H17" s="31"/>
      <c r="I17" s="21"/>
    </row>
    <row r="18" spans="2:9" s="47" customFormat="1" x14ac:dyDescent="0.3">
      <c r="B18" s="401"/>
      <c r="C18" s="63">
        <v>2017</v>
      </c>
      <c r="D18" s="250">
        <v>574.10362799999996</v>
      </c>
      <c r="E18" s="249">
        <v>166.05770799999999</v>
      </c>
      <c r="F18" s="250">
        <v>146.638576</v>
      </c>
      <c r="G18" s="14">
        <v>19.419132000000001</v>
      </c>
      <c r="H18" s="31"/>
      <c r="I18" s="21"/>
    </row>
    <row r="19" spans="2:9" s="47" customFormat="1" x14ac:dyDescent="0.3">
      <c r="B19" s="401"/>
      <c r="C19" s="63">
        <v>2016</v>
      </c>
      <c r="D19" s="250">
        <v>555.41217099999994</v>
      </c>
      <c r="E19" s="249">
        <v>149.62579500000001</v>
      </c>
      <c r="F19" s="250">
        <v>130.850606</v>
      </c>
      <c r="G19" s="14">
        <v>18.775189000000001</v>
      </c>
      <c r="H19" s="31"/>
      <c r="I19" s="21"/>
    </row>
    <row r="20" spans="2:9" s="47" customFormat="1" x14ac:dyDescent="0.3">
      <c r="B20" s="402"/>
      <c r="C20" s="93">
        <v>2015</v>
      </c>
      <c r="D20" s="250">
        <v>497.085733</v>
      </c>
      <c r="E20" s="253">
        <v>169.06093200000001</v>
      </c>
      <c r="F20" s="254">
        <v>122.098499</v>
      </c>
      <c r="G20" s="14">
        <v>46.962432999999997</v>
      </c>
      <c r="H20" s="31"/>
      <c r="I20" s="21"/>
    </row>
    <row r="21" spans="2:9" s="47" customFormat="1" x14ac:dyDescent="0.3">
      <c r="B21" s="401" t="s">
        <v>26</v>
      </c>
      <c r="C21" s="219">
        <v>2019</v>
      </c>
      <c r="D21" s="295">
        <v>774.87203799999997</v>
      </c>
      <c r="E21" s="250">
        <v>184.2985463</v>
      </c>
      <c r="F21" s="250">
        <v>184.298543</v>
      </c>
      <c r="G21" s="241">
        <v>0</v>
      </c>
      <c r="H21" s="31"/>
      <c r="I21" s="21"/>
    </row>
    <row r="22" spans="2:9" s="47" customFormat="1" x14ac:dyDescent="0.3">
      <c r="B22" s="401"/>
      <c r="C22" s="63">
        <v>2018</v>
      </c>
      <c r="D22" s="250">
        <v>684.95184600000005</v>
      </c>
      <c r="E22" s="249">
        <v>9.785876</v>
      </c>
      <c r="F22" s="250">
        <v>9.785876</v>
      </c>
      <c r="G22" s="14">
        <v>0</v>
      </c>
      <c r="H22" s="31"/>
      <c r="I22" s="21"/>
    </row>
    <row r="23" spans="2:9" s="47" customFormat="1" x14ac:dyDescent="0.3">
      <c r="B23" s="401"/>
      <c r="C23" s="63">
        <v>2017</v>
      </c>
      <c r="D23" s="250">
        <v>681.498017</v>
      </c>
      <c r="E23" s="249">
        <v>1.7408330000000001</v>
      </c>
      <c r="F23" s="250">
        <v>1.7408330000000001</v>
      </c>
      <c r="G23" s="14">
        <v>0</v>
      </c>
      <c r="H23" s="31"/>
      <c r="I23" s="21"/>
    </row>
    <row r="24" spans="2:9" s="47" customFormat="1" x14ac:dyDescent="0.3">
      <c r="B24" s="401"/>
      <c r="C24" s="63">
        <v>2016</v>
      </c>
      <c r="D24" s="250">
        <v>768.85068200000001</v>
      </c>
      <c r="E24" s="249">
        <v>39.972982000000002</v>
      </c>
      <c r="F24" s="250">
        <v>39.972982000000002</v>
      </c>
      <c r="G24" s="14">
        <v>0</v>
      </c>
      <c r="H24" s="31"/>
      <c r="I24" s="21"/>
    </row>
    <row r="25" spans="2:9" s="47" customFormat="1" x14ac:dyDescent="0.3">
      <c r="B25" s="402"/>
      <c r="C25" s="93">
        <v>2015</v>
      </c>
      <c r="D25" s="254">
        <v>761.31332799999996</v>
      </c>
      <c r="E25" s="253">
        <v>1.0728949999999999</v>
      </c>
      <c r="F25" s="254">
        <v>1.0728949999999999</v>
      </c>
      <c r="G25" s="14">
        <v>0</v>
      </c>
      <c r="H25" s="31"/>
      <c r="I25" s="21"/>
    </row>
    <row r="26" spans="2:9" s="47" customFormat="1" x14ac:dyDescent="0.3">
      <c r="B26" s="401" t="s">
        <v>88</v>
      </c>
      <c r="C26" s="219">
        <v>2019</v>
      </c>
      <c r="D26" s="250">
        <v>273.139094</v>
      </c>
      <c r="E26" s="295">
        <v>6.5407479999999998</v>
      </c>
      <c r="F26" s="295">
        <v>6.5407479999999998</v>
      </c>
      <c r="G26" s="296">
        <v>9.80687</v>
      </c>
      <c r="H26" s="31"/>
      <c r="I26" s="21"/>
    </row>
    <row r="27" spans="2:9" s="47" customFormat="1" x14ac:dyDescent="0.3">
      <c r="B27" s="401"/>
      <c r="C27" s="63">
        <v>2018</v>
      </c>
      <c r="D27" s="250">
        <v>217.033624</v>
      </c>
      <c r="E27" s="250">
        <v>36.167389999999997</v>
      </c>
      <c r="F27" s="250">
        <v>36.167389999999997</v>
      </c>
      <c r="G27" s="14">
        <v>0</v>
      </c>
      <c r="H27" s="31"/>
      <c r="I27" s="21"/>
    </row>
    <row r="28" spans="2:9" s="47" customFormat="1" x14ac:dyDescent="0.3">
      <c r="B28" s="401"/>
      <c r="C28" s="63">
        <v>2017</v>
      </c>
      <c r="D28" s="250">
        <v>237.87795299999999</v>
      </c>
      <c r="E28" s="250">
        <v>21.78612</v>
      </c>
      <c r="F28" s="250">
        <v>21.78612</v>
      </c>
      <c r="G28" s="14">
        <v>0</v>
      </c>
      <c r="H28" s="31"/>
      <c r="I28" s="21"/>
    </row>
    <row r="29" spans="2:9" s="47" customFormat="1" x14ac:dyDescent="0.3">
      <c r="B29" s="401"/>
      <c r="C29" s="63">
        <v>2016</v>
      </c>
      <c r="D29" s="250">
        <v>185.786575</v>
      </c>
      <c r="E29" s="250">
        <v>11.606831</v>
      </c>
      <c r="F29" s="250">
        <v>11.606831</v>
      </c>
      <c r="G29" s="14">
        <v>0</v>
      </c>
      <c r="H29" s="31"/>
      <c r="I29" s="21"/>
    </row>
    <row r="30" spans="2:9" s="47" customFormat="1" x14ac:dyDescent="0.3">
      <c r="B30" s="402"/>
      <c r="C30" s="93">
        <v>2015</v>
      </c>
      <c r="D30" s="254">
        <v>172.23710700000001</v>
      </c>
      <c r="E30" s="254">
        <v>47.656021000000003</v>
      </c>
      <c r="F30" s="254">
        <v>47.656021000000003</v>
      </c>
      <c r="G30" s="297">
        <v>0</v>
      </c>
      <c r="H30" s="31"/>
      <c r="I30" s="21"/>
    </row>
    <row r="31" spans="2:9" s="47" customFormat="1" ht="15" customHeight="1" x14ac:dyDescent="0.3">
      <c r="B31" s="401" t="s">
        <v>28</v>
      </c>
      <c r="C31" s="219">
        <v>2019</v>
      </c>
      <c r="D31" s="295">
        <v>499.42190699999998</v>
      </c>
      <c r="E31" s="299">
        <v>314.38968599999998</v>
      </c>
      <c r="F31" s="299">
        <v>313.32606199999998</v>
      </c>
      <c r="G31" s="249">
        <v>134.598197</v>
      </c>
      <c r="H31" s="31"/>
      <c r="I31" s="21"/>
    </row>
    <row r="32" spans="2:9" s="47" customFormat="1" ht="15" customHeight="1" x14ac:dyDescent="0.3">
      <c r="B32" s="380"/>
      <c r="C32" s="61">
        <v>2018</v>
      </c>
      <c r="D32" s="250">
        <v>414.53520800000001</v>
      </c>
      <c r="E32" s="293">
        <v>300.24697800000001</v>
      </c>
      <c r="F32" s="293">
        <v>295.38322199999999</v>
      </c>
      <c r="G32" s="5">
        <v>4.8637560000000004</v>
      </c>
      <c r="H32" s="31"/>
      <c r="I32" s="21"/>
    </row>
    <row r="33" spans="2:7" ht="13.2" customHeight="1" x14ac:dyDescent="0.3">
      <c r="B33" s="401"/>
      <c r="C33" s="35">
        <v>2017</v>
      </c>
      <c r="D33" s="36">
        <v>554.52627299999995</v>
      </c>
      <c r="E33" s="294">
        <v>465.31609200000003</v>
      </c>
      <c r="F33" s="294">
        <v>434.99625800000001</v>
      </c>
      <c r="G33" s="5">
        <v>30.319834</v>
      </c>
    </row>
    <row r="34" spans="2:7" x14ac:dyDescent="0.3">
      <c r="B34" s="401"/>
      <c r="C34" s="69">
        <v>2016</v>
      </c>
      <c r="D34" s="36">
        <v>239.41011900000001</v>
      </c>
      <c r="E34" s="294">
        <v>410.374934</v>
      </c>
      <c r="F34" s="294">
        <v>401.03209199999998</v>
      </c>
      <c r="G34" s="5">
        <v>9.3428419999999992</v>
      </c>
    </row>
    <row r="35" spans="2:7" x14ac:dyDescent="0.3">
      <c r="B35" s="402"/>
      <c r="C35" s="107">
        <v>2015</v>
      </c>
      <c r="D35" s="140">
        <v>197.66234299999999</v>
      </c>
      <c r="E35" s="252">
        <v>407.69750599999998</v>
      </c>
      <c r="F35" s="252">
        <v>394.46150599999999</v>
      </c>
      <c r="G35" s="5">
        <v>13.236000000000001</v>
      </c>
    </row>
    <row r="36" spans="2:7" ht="15" customHeight="1" x14ac:dyDescent="0.3">
      <c r="B36" s="401" t="s">
        <v>29</v>
      </c>
      <c r="C36" s="21">
        <v>2019</v>
      </c>
      <c r="D36" s="295">
        <v>1441.9171490000001</v>
      </c>
      <c r="E36" s="295">
        <v>646.65077199999996</v>
      </c>
      <c r="F36" s="295">
        <v>630.88042399999995</v>
      </c>
      <c r="G36" s="296">
        <v>58.063346000000003</v>
      </c>
    </row>
    <row r="37" spans="2:7" ht="15" customHeight="1" x14ac:dyDescent="0.3">
      <c r="B37" s="401"/>
      <c r="C37" s="69">
        <v>2018</v>
      </c>
      <c r="D37" s="36">
        <v>1397.6958460000001</v>
      </c>
      <c r="E37" s="36">
        <v>748.36080100000004</v>
      </c>
      <c r="F37" s="36">
        <v>727.74590799999999</v>
      </c>
      <c r="G37" s="5">
        <v>20.614892999999999</v>
      </c>
    </row>
    <row r="38" spans="2:7" x14ac:dyDescent="0.3">
      <c r="B38" s="401"/>
      <c r="C38" s="69">
        <v>2017</v>
      </c>
      <c r="D38" s="36">
        <v>1286.094278</v>
      </c>
      <c r="E38" s="36">
        <v>678.53693099999998</v>
      </c>
      <c r="F38" s="36">
        <v>676.18158500000004</v>
      </c>
      <c r="G38" s="5">
        <v>2.3553459999999999</v>
      </c>
    </row>
    <row r="39" spans="2:7" x14ac:dyDescent="0.3">
      <c r="B39" s="401"/>
      <c r="C39" s="69">
        <v>2016</v>
      </c>
      <c r="D39" s="36">
        <v>1204.3992619999999</v>
      </c>
      <c r="E39" s="36">
        <v>611.62313700000004</v>
      </c>
      <c r="F39" s="36">
        <v>610.05525</v>
      </c>
      <c r="G39" s="5">
        <v>1.567887</v>
      </c>
    </row>
    <row r="40" spans="2:7" x14ac:dyDescent="0.3">
      <c r="B40" s="402"/>
      <c r="C40" s="107">
        <v>2015</v>
      </c>
      <c r="D40" s="140">
        <v>1103.68101</v>
      </c>
      <c r="E40" s="140">
        <v>978.48154399999999</v>
      </c>
      <c r="F40" s="140">
        <v>972.98980700000004</v>
      </c>
      <c r="G40" s="5">
        <v>5.4917369999999996</v>
      </c>
    </row>
    <row r="41" spans="2:7" x14ac:dyDescent="0.3">
      <c r="B41" s="401" t="s">
        <v>30</v>
      </c>
      <c r="C41" s="157">
        <v>2019</v>
      </c>
      <c r="D41" s="295">
        <v>564.95396700000003</v>
      </c>
      <c r="E41" s="296">
        <v>309.74492400000003</v>
      </c>
      <c r="F41" s="298">
        <v>211.74854400000001</v>
      </c>
      <c r="G41" s="298">
        <v>210.59490299999999</v>
      </c>
    </row>
    <row r="42" spans="2:7" x14ac:dyDescent="0.3">
      <c r="B42" s="401"/>
      <c r="C42" s="27">
        <v>2018</v>
      </c>
      <c r="D42" s="36">
        <v>473.97498100000001</v>
      </c>
      <c r="E42" s="5">
        <v>315.61259999999999</v>
      </c>
      <c r="F42" s="36">
        <v>204.58861999999999</v>
      </c>
      <c r="G42" s="5">
        <v>111.02397999999999</v>
      </c>
    </row>
    <row r="43" spans="2:7" x14ac:dyDescent="0.3">
      <c r="B43" s="401"/>
      <c r="C43" s="69">
        <v>2017</v>
      </c>
      <c r="D43" s="36">
        <v>488.76975499999998</v>
      </c>
      <c r="E43" s="5">
        <v>265.84331200000003</v>
      </c>
      <c r="F43" s="36">
        <v>265.84331200000003</v>
      </c>
      <c r="G43" s="5">
        <v>0</v>
      </c>
    </row>
    <row r="44" spans="2:7" x14ac:dyDescent="0.3">
      <c r="B44" s="401"/>
      <c r="C44" s="69">
        <v>2016</v>
      </c>
      <c r="D44" s="36">
        <v>420.51114999999999</v>
      </c>
      <c r="E44" s="5">
        <v>518.67236500000001</v>
      </c>
      <c r="F44" s="36">
        <v>469.328824</v>
      </c>
      <c r="G44" s="5">
        <v>49.343541000000002</v>
      </c>
    </row>
    <row r="45" spans="2:7" x14ac:dyDescent="0.3">
      <c r="B45" s="402"/>
      <c r="C45" s="107">
        <v>2015</v>
      </c>
      <c r="D45" s="140">
        <v>342.74305399999997</v>
      </c>
      <c r="E45" s="5">
        <v>398.36072200000001</v>
      </c>
      <c r="F45" s="140">
        <v>336.487144</v>
      </c>
      <c r="G45" s="292">
        <v>61.873578000000002</v>
      </c>
    </row>
    <row r="46" spans="2:7" x14ac:dyDescent="0.3">
      <c r="B46" s="401" t="s">
        <v>31</v>
      </c>
      <c r="C46" s="359">
        <v>2019</v>
      </c>
      <c r="D46" s="299">
        <v>2723.4836529999998</v>
      </c>
      <c r="E46" s="295">
        <v>48.201295999999999</v>
      </c>
      <c r="F46" s="295">
        <v>48.201295999999999</v>
      </c>
      <c r="G46" s="296">
        <v>31.816587999999999</v>
      </c>
    </row>
    <row r="47" spans="2:7" x14ac:dyDescent="0.3">
      <c r="B47" s="380"/>
      <c r="C47" s="220">
        <v>2018</v>
      </c>
      <c r="D47" s="36">
        <v>2375.5177199999998</v>
      </c>
      <c r="E47" s="36">
        <v>88.220550000000003</v>
      </c>
      <c r="F47" s="36">
        <v>88.220550000000003</v>
      </c>
      <c r="G47" s="5">
        <v>0</v>
      </c>
    </row>
    <row r="48" spans="2:7" x14ac:dyDescent="0.3">
      <c r="B48" s="401"/>
      <c r="C48" s="69">
        <v>2017</v>
      </c>
      <c r="D48" s="36">
        <v>1916.3927060000001</v>
      </c>
      <c r="E48" s="5">
        <v>59.570554999999999</v>
      </c>
      <c r="F48" s="36">
        <v>58.821379999999998</v>
      </c>
      <c r="G48" s="5">
        <v>0.74917500000000004</v>
      </c>
    </row>
    <row r="49" spans="2:7" x14ac:dyDescent="0.3">
      <c r="B49" s="401"/>
      <c r="C49" s="69">
        <v>2016</v>
      </c>
      <c r="D49" s="36">
        <v>1554.1298810000001</v>
      </c>
      <c r="E49" s="5">
        <v>140.820988</v>
      </c>
      <c r="F49" s="36">
        <v>140.820988</v>
      </c>
      <c r="G49" s="5">
        <v>0</v>
      </c>
    </row>
    <row r="50" spans="2:7" x14ac:dyDescent="0.3">
      <c r="B50" s="402"/>
      <c r="C50" s="107">
        <v>2015</v>
      </c>
      <c r="D50" s="36">
        <v>1328.848144</v>
      </c>
      <c r="E50" s="140">
        <v>397.190697</v>
      </c>
      <c r="F50" s="140">
        <v>348.51366000000002</v>
      </c>
      <c r="G50" s="256">
        <v>48.677036999999999</v>
      </c>
    </row>
    <row r="51" spans="2:7" x14ac:dyDescent="0.3">
      <c r="B51" s="404" t="s">
        <v>32</v>
      </c>
      <c r="C51" s="157">
        <v>2019</v>
      </c>
      <c r="D51" s="295">
        <v>570.24379599999997</v>
      </c>
      <c r="E51" s="249">
        <v>34.467956999999998</v>
      </c>
      <c r="F51" s="298">
        <v>34.467956999999998</v>
      </c>
      <c r="G51" s="298">
        <v>13.803614</v>
      </c>
    </row>
    <row r="52" spans="2:7" x14ac:dyDescent="0.3">
      <c r="B52" s="405"/>
      <c r="C52" s="21">
        <v>2018</v>
      </c>
      <c r="D52" s="36">
        <v>583.78438300000005</v>
      </c>
      <c r="E52" s="5">
        <v>49.744646000000003</v>
      </c>
      <c r="F52" s="36">
        <v>49.744646000000003</v>
      </c>
      <c r="G52" s="5">
        <v>0</v>
      </c>
    </row>
    <row r="53" spans="2:7" x14ac:dyDescent="0.3">
      <c r="B53" s="405"/>
      <c r="C53" s="157">
        <v>2017</v>
      </c>
      <c r="D53" s="36">
        <v>428.219964</v>
      </c>
      <c r="E53" s="5">
        <v>28.425615000000001</v>
      </c>
      <c r="F53" s="36">
        <v>25.190874999999998</v>
      </c>
      <c r="G53" s="5">
        <v>3.2347399999999999</v>
      </c>
    </row>
    <row r="54" spans="2:7" x14ac:dyDescent="0.3">
      <c r="B54" s="405"/>
      <c r="C54" s="157">
        <v>2016</v>
      </c>
      <c r="D54" s="36">
        <v>423.19462399999998</v>
      </c>
      <c r="E54" s="5">
        <v>101.578181</v>
      </c>
      <c r="F54" s="36">
        <v>101.578181</v>
      </c>
      <c r="G54" s="5">
        <v>0</v>
      </c>
    </row>
    <row r="55" spans="2:7" x14ac:dyDescent="0.3">
      <c r="B55" s="406"/>
      <c r="C55" s="260">
        <v>2015</v>
      </c>
      <c r="D55" s="36">
        <v>604.58458099999996</v>
      </c>
      <c r="E55" s="5">
        <v>188.05571399999999</v>
      </c>
      <c r="F55" s="140">
        <v>184.525485</v>
      </c>
      <c r="G55" s="5">
        <v>3.5302289999999998</v>
      </c>
    </row>
    <row r="56" spans="2:7" x14ac:dyDescent="0.3">
      <c r="B56" s="401" t="s">
        <v>33</v>
      </c>
      <c r="C56" s="157">
        <v>2019</v>
      </c>
      <c r="D56" s="300">
        <v>181.74813900000001</v>
      </c>
      <c r="E56" s="300">
        <v>1.018902</v>
      </c>
      <c r="F56" s="36">
        <v>1.018902</v>
      </c>
      <c r="G56" s="257">
        <v>0</v>
      </c>
    </row>
    <row r="57" spans="2:7" x14ac:dyDescent="0.3">
      <c r="B57" s="401"/>
      <c r="C57" s="69">
        <v>2018</v>
      </c>
      <c r="D57" s="36">
        <v>154.97308799999999</v>
      </c>
      <c r="E57" s="5">
        <v>37.874073000000003</v>
      </c>
      <c r="F57" s="36">
        <v>37.874073000000003</v>
      </c>
      <c r="G57" s="5">
        <v>0</v>
      </c>
    </row>
    <row r="58" spans="2:7" x14ac:dyDescent="0.3">
      <c r="B58" s="401"/>
      <c r="C58" s="69">
        <v>2017</v>
      </c>
      <c r="D58" s="36">
        <v>167.94645600000001</v>
      </c>
      <c r="E58" s="5">
        <v>43.349921000000002</v>
      </c>
      <c r="F58" s="36">
        <v>43.349921000000002</v>
      </c>
      <c r="G58" s="5">
        <v>0</v>
      </c>
    </row>
    <row r="59" spans="2:7" x14ac:dyDescent="0.3">
      <c r="B59" s="401"/>
      <c r="C59" s="69">
        <v>2016</v>
      </c>
      <c r="D59" s="36">
        <v>137.86371399999999</v>
      </c>
      <c r="E59" s="5">
        <v>34.907940000000004</v>
      </c>
      <c r="F59" s="36">
        <v>34.907940000000004</v>
      </c>
      <c r="G59" s="5">
        <v>0</v>
      </c>
    </row>
    <row r="60" spans="2:7" ht="15.6" customHeight="1" x14ac:dyDescent="0.3">
      <c r="B60" s="402"/>
      <c r="C60" s="107">
        <v>2015</v>
      </c>
      <c r="D60" s="140">
        <v>149.790539</v>
      </c>
      <c r="E60" s="140">
        <v>28.963372</v>
      </c>
      <c r="F60" s="36">
        <v>28.963372</v>
      </c>
      <c r="G60" s="258">
        <v>0</v>
      </c>
    </row>
    <row r="61" spans="2:7" x14ac:dyDescent="0.3">
      <c r="B61" s="401" t="s">
        <v>34</v>
      </c>
      <c r="C61" s="157">
        <v>2019</v>
      </c>
      <c r="D61" s="36">
        <v>194.019746</v>
      </c>
      <c r="E61" s="36">
        <v>53.584569000000002</v>
      </c>
      <c r="F61" s="300">
        <v>53.584569000000002</v>
      </c>
      <c r="G61" s="292">
        <v>6.2544570000000004</v>
      </c>
    </row>
    <row r="62" spans="2:7" x14ac:dyDescent="0.3">
      <c r="B62" s="401"/>
      <c r="C62" s="69">
        <v>2018</v>
      </c>
      <c r="D62" s="36">
        <v>236.68652</v>
      </c>
      <c r="E62" s="5">
        <v>47.186970000000002</v>
      </c>
      <c r="F62" s="36">
        <v>47.186970000000002</v>
      </c>
      <c r="G62" s="5">
        <v>0</v>
      </c>
    </row>
    <row r="63" spans="2:7" x14ac:dyDescent="0.3">
      <c r="B63" s="401"/>
      <c r="C63" s="69">
        <v>2017</v>
      </c>
      <c r="D63" s="36">
        <v>226.16308000000001</v>
      </c>
      <c r="E63" s="5">
        <v>43.462111999999998</v>
      </c>
      <c r="F63" s="36">
        <v>43.462111999999998</v>
      </c>
      <c r="G63" s="5">
        <v>0</v>
      </c>
    </row>
    <row r="64" spans="2:7" x14ac:dyDescent="0.3">
      <c r="B64" s="401"/>
      <c r="C64" s="69">
        <v>2016</v>
      </c>
      <c r="D64" s="36">
        <v>172.098139</v>
      </c>
      <c r="E64" s="5">
        <v>32.403778000000003</v>
      </c>
      <c r="F64" s="36">
        <v>32.403778000000003</v>
      </c>
      <c r="G64" s="5">
        <v>0</v>
      </c>
    </row>
    <row r="65" spans="2:7" x14ac:dyDescent="0.3">
      <c r="B65" s="402"/>
      <c r="C65" s="107">
        <v>2015</v>
      </c>
      <c r="D65" s="140">
        <v>74.955946999999995</v>
      </c>
      <c r="E65" s="5">
        <v>65.242394000000004</v>
      </c>
      <c r="F65" s="140">
        <v>65.116050999999999</v>
      </c>
      <c r="G65" s="256">
        <v>0.12634300000000001</v>
      </c>
    </row>
    <row r="66" spans="2:7" x14ac:dyDescent="0.3">
      <c r="B66" s="401" t="s">
        <v>35</v>
      </c>
      <c r="C66" s="157">
        <v>2019</v>
      </c>
      <c r="D66" s="36">
        <v>236.634872</v>
      </c>
      <c r="E66" s="300">
        <v>35.984797</v>
      </c>
      <c r="F66" s="36">
        <v>35.984797</v>
      </c>
      <c r="G66" s="292">
        <v>2.2904599999999999</v>
      </c>
    </row>
    <row r="67" spans="2:7" x14ac:dyDescent="0.3">
      <c r="B67" s="401"/>
      <c r="C67" s="69">
        <v>2018</v>
      </c>
      <c r="D67" s="36">
        <v>281.78403900000001</v>
      </c>
      <c r="E67" s="5">
        <v>29.887937000000001</v>
      </c>
      <c r="F67" s="36">
        <v>29.397300999999999</v>
      </c>
      <c r="G67" s="5">
        <v>0.49063600000000002</v>
      </c>
    </row>
    <row r="68" spans="2:7" x14ac:dyDescent="0.3">
      <c r="B68" s="401"/>
      <c r="C68" s="69">
        <v>2017</v>
      </c>
      <c r="D68" s="36">
        <v>213.97443200000001</v>
      </c>
      <c r="E68" s="5">
        <v>42.357793999999998</v>
      </c>
      <c r="F68" s="36">
        <v>42.169272999999997</v>
      </c>
      <c r="G68" s="5">
        <v>0.18852099999999999</v>
      </c>
    </row>
    <row r="69" spans="2:7" x14ac:dyDescent="0.3">
      <c r="B69" s="401"/>
      <c r="C69" s="69">
        <v>2016</v>
      </c>
      <c r="D69" s="36">
        <v>227.18545800000001</v>
      </c>
      <c r="E69" s="5">
        <v>31.723344000000001</v>
      </c>
      <c r="F69" s="36">
        <v>31.723344000000001</v>
      </c>
      <c r="G69" s="22">
        <v>0</v>
      </c>
    </row>
    <row r="70" spans="2:7" x14ac:dyDescent="0.3">
      <c r="B70" s="402"/>
      <c r="C70" s="107">
        <v>2015</v>
      </c>
      <c r="D70" s="140">
        <v>169.799938</v>
      </c>
      <c r="E70" s="140">
        <v>45.322746000000002</v>
      </c>
      <c r="F70" s="36">
        <v>45.322746000000002</v>
      </c>
      <c r="G70" s="256">
        <v>0</v>
      </c>
    </row>
    <row r="71" spans="2:7" x14ac:dyDescent="0.3">
      <c r="B71" s="401" t="s">
        <v>36</v>
      </c>
      <c r="C71" s="157">
        <v>2019</v>
      </c>
      <c r="D71" s="36">
        <v>478.399609</v>
      </c>
      <c r="E71" s="36">
        <v>78.124251999999998</v>
      </c>
      <c r="F71" s="300">
        <v>75.853763000000001</v>
      </c>
      <c r="G71" s="292">
        <v>12.500411</v>
      </c>
    </row>
    <row r="72" spans="2:7" x14ac:dyDescent="0.3">
      <c r="B72" s="401"/>
      <c r="C72" s="69">
        <v>2018</v>
      </c>
      <c r="D72" s="36">
        <v>415.19877200000002</v>
      </c>
      <c r="E72" s="5">
        <v>95.809162999999998</v>
      </c>
      <c r="F72" s="36">
        <v>95.409535000000005</v>
      </c>
      <c r="G72" s="5">
        <v>0.39962799999999998</v>
      </c>
    </row>
    <row r="73" spans="2:7" x14ac:dyDescent="0.3">
      <c r="B73" s="401"/>
      <c r="C73" s="69">
        <v>2017</v>
      </c>
      <c r="D73" s="36">
        <v>400.50458800000001</v>
      </c>
      <c r="E73" s="5">
        <v>79.327943000000005</v>
      </c>
      <c r="F73" s="36">
        <v>77.115252999999996</v>
      </c>
      <c r="G73" s="5">
        <v>2.2126899999999998</v>
      </c>
    </row>
    <row r="74" spans="2:7" x14ac:dyDescent="0.3">
      <c r="B74" s="401"/>
      <c r="C74" s="69">
        <v>2016</v>
      </c>
      <c r="D74" s="36">
        <v>351.09443800000003</v>
      </c>
      <c r="E74" s="5">
        <v>83.544483</v>
      </c>
      <c r="F74" s="36">
        <v>83.544483</v>
      </c>
      <c r="G74" s="5">
        <v>0</v>
      </c>
    </row>
    <row r="75" spans="2:7" x14ac:dyDescent="0.3">
      <c r="B75" s="402"/>
      <c r="C75" s="107">
        <v>2015</v>
      </c>
      <c r="D75" s="140">
        <v>344.185902</v>
      </c>
      <c r="E75" s="140">
        <v>57.346561999999999</v>
      </c>
      <c r="F75" s="140">
        <v>56.244328000000003</v>
      </c>
      <c r="G75" s="5">
        <v>1.1022339999999999</v>
      </c>
    </row>
    <row r="76" spans="2:7" x14ac:dyDescent="0.3">
      <c r="B76" s="401" t="s">
        <v>37</v>
      </c>
      <c r="C76" s="157">
        <v>2019</v>
      </c>
      <c r="D76" s="36">
        <v>1.1041529999999999</v>
      </c>
      <c r="E76" s="5">
        <v>0</v>
      </c>
      <c r="F76" s="36">
        <v>0</v>
      </c>
      <c r="G76" s="257">
        <v>0</v>
      </c>
    </row>
    <row r="77" spans="2:7" x14ac:dyDescent="0.3">
      <c r="B77" s="401"/>
      <c r="C77" s="69">
        <v>2018</v>
      </c>
      <c r="D77" s="36">
        <v>0</v>
      </c>
      <c r="E77" s="5">
        <v>0</v>
      </c>
      <c r="F77" s="36">
        <v>0</v>
      </c>
      <c r="G77" s="5">
        <v>0</v>
      </c>
    </row>
    <row r="78" spans="2:7" x14ac:dyDescent="0.3">
      <c r="B78" s="401"/>
      <c r="C78" s="69">
        <v>2017</v>
      </c>
      <c r="D78" s="36">
        <v>0</v>
      </c>
      <c r="E78" s="5">
        <v>0</v>
      </c>
      <c r="F78" s="36">
        <v>0</v>
      </c>
      <c r="G78" s="5">
        <v>0</v>
      </c>
    </row>
    <row r="79" spans="2:7" x14ac:dyDescent="0.3">
      <c r="B79" s="401"/>
      <c r="C79" s="69">
        <v>2016</v>
      </c>
      <c r="D79" s="36">
        <v>0</v>
      </c>
      <c r="E79" s="5">
        <v>0</v>
      </c>
      <c r="F79" s="36">
        <v>0</v>
      </c>
      <c r="G79" s="5">
        <v>0</v>
      </c>
    </row>
    <row r="80" spans="2:7" x14ac:dyDescent="0.3">
      <c r="B80" s="402"/>
      <c r="C80" s="107">
        <v>2015</v>
      </c>
      <c r="D80" s="140">
        <v>0</v>
      </c>
      <c r="E80" s="140">
        <v>0</v>
      </c>
      <c r="F80" s="140">
        <v>0</v>
      </c>
      <c r="G80" s="5">
        <v>0</v>
      </c>
    </row>
    <row r="81" spans="2:7" x14ac:dyDescent="0.3">
      <c r="B81" s="401" t="s">
        <v>38</v>
      </c>
      <c r="C81" s="157">
        <v>2019</v>
      </c>
      <c r="D81" s="36">
        <v>2.242515</v>
      </c>
      <c r="E81" s="36">
        <v>6.5026609999999998</v>
      </c>
      <c r="F81" s="36">
        <v>6.5026609999999998</v>
      </c>
      <c r="G81" s="257">
        <v>0</v>
      </c>
    </row>
    <row r="82" spans="2:7" x14ac:dyDescent="0.3">
      <c r="B82" s="401"/>
      <c r="C82" s="69">
        <v>2018</v>
      </c>
      <c r="D82" s="36">
        <v>2.5927440000000002</v>
      </c>
      <c r="E82" s="5">
        <v>3.4806460000000001</v>
      </c>
      <c r="F82" s="36">
        <v>3.4806460000000001</v>
      </c>
      <c r="G82" s="5">
        <v>0</v>
      </c>
    </row>
    <row r="83" spans="2:7" x14ac:dyDescent="0.3">
      <c r="B83" s="401"/>
      <c r="C83" s="69">
        <v>2017</v>
      </c>
      <c r="D83" s="36">
        <v>2.666363</v>
      </c>
      <c r="E83" s="5">
        <v>1.80813</v>
      </c>
      <c r="F83" s="36">
        <v>1.80813</v>
      </c>
      <c r="G83" s="5">
        <v>0</v>
      </c>
    </row>
    <row r="84" spans="2:7" x14ac:dyDescent="0.3">
      <c r="B84" s="401"/>
      <c r="C84" s="69">
        <v>2016</v>
      </c>
      <c r="D84" s="36">
        <v>2.8598020000000002</v>
      </c>
      <c r="E84" s="5">
        <v>1.6815439999999999</v>
      </c>
      <c r="F84" s="36">
        <v>1.6815439999999999</v>
      </c>
      <c r="G84" s="5">
        <v>0</v>
      </c>
    </row>
    <row r="85" spans="2:7" x14ac:dyDescent="0.3">
      <c r="B85" s="402"/>
      <c r="C85" s="107">
        <v>2015</v>
      </c>
      <c r="D85" s="140">
        <v>1.2240139999999999</v>
      </c>
      <c r="E85" s="5">
        <v>0.66664599999999996</v>
      </c>
      <c r="F85" s="36">
        <v>0.66664599999999996</v>
      </c>
      <c r="G85" s="5">
        <v>0</v>
      </c>
    </row>
    <row r="86" spans="2:7" ht="13.8" customHeight="1" x14ac:dyDescent="0.3">
      <c r="B86" s="401" t="s">
        <v>39</v>
      </c>
      <c r="C86" s="157">
        <v>2019</v>
      </c>
      <c r="D86" s="36">
        <v>5.2376909999999999</v>
      </c>
      <c r="E86" s="300">
        <v>1.0685199999999999</v>
      </c>
      <c r="F86" s="300">
        <v>1.0685199999999999</v>
      </c>
      <c r="G86" s="303">
        <v>2.0896020000000002</v>
      </c>
    </row>
    <row r="87" spans="2:7" ht="13.8" customHeight="1" x14ac:dyDescent="0.3">
      <c r="B87" s="401"/>
      <c r="C87" s="69">
        <v>2018</v>
      </c>
      <c r="D87" s="36">
        <v>8.093197</v>
      </c>
      <c r="E87" s="5">
        <v>3.0313699999999999</v>
      </c>
      <c r="F87" s="36">
        <v>3.0313699999999999</v>
      </c>
      <c r="G87" s="5">
        <v>0</v>
      </c>
    </row>
    <row r="88" spans="2:7" ht="15.6" customHeight="1" x14ac:dyDescent="0.3">
      <c r="B88" s="401"/>
      <c r="C88" s="35">
        <v>2017</v>
      </c>
      <c r="D88" s="36">
        <v>8.0420529999999992</v>
      </c>
      <c r="E88" s="5">
        <v>2.0151919999999999</v>
      </c>
      <c r="F88" s="251">
        <v>2.0151919999999999</v>
      </c>
      <c r="G88" s="22">
        <v>0</v>
      </c>
    </row>
    <row r="89" spans="2:7" ht="13.8" customHeight="1" x14ac:dyDescent="0.3">
      <c r="B89" s="401"/>
      <c r="C89" s="69">
        <v>2016</v>
      </c>
      <c r="D89" s="36">
        <v>4.5359540000000003</v>
      </c>
      <c r="E89" s="5">
        <v>1.5712930000000001</v>
      </c>
      <c r="F89" s="36">
        <v>1.5712930000000001</v>
      </c>
      <c r="G89" s="5">
        <v>0</v>
      </c>
    </row>
    <row r="90" spans="2:7" x14ac:dyDescent="0.3">
      <c r="B90" s="402"/>
      <c r="C90" s="107">
        <v>2015</v>
      </c>
      <c r="D90" s="140">
        <v>6.227328</v>
      </c>
      <c r="E90" s="252">
        <v>0.20895</v>
      </c>
      <c r="F90" s="140">
        <v>0.20895</v>
      </c>
      <c r="G90" s="256">
        <v>0</v>
      </c>
    </row>
    <row r="91" spans="2:7" x14ac:dyDescent="0.3">
      <c r="B91" s="401" t="s">
        <v>40</v>
      </c>
      <c r="C91" s="157">
        <v>2019</v>
      </c>
      <c r="D91" s="36">
        <v>24.343071999999999</v>
      </c>
      <c r="E91" s="36">
        <v>10.66207</v>
      </c>
      <c r="F91" s="36">
        <v>10.66207</v>
      </c>
      <c r="G91" s="21">
        <v>0</v>
      </c>
    </row>
    <row r="92" spans="2:7" x14ac:dyDescent="0.3">
      <c r="B92" s="401"/>
      <c r="C92" s="69">
        <v>2018</v>
      </c>
      <c r="D92" s="36">
        <v>27.931317</v>
      </c>
      <c r="E92" s="5">
        <v>9.2419069999999994</v>
      </c>
      <c r="F92" s="36">
        <v>9.2419069999999994</v>
      </c>
      <c r="G92" s="5">
        <v>0</v>
      </c>
    </row>
    <row r="93" spans="2:7" x14ac:dyDescent="0.3">
      <c r="B93" s="401"/>
      <c r="C93" s="69">
        <v>2017</v>
      </c>
      <c r="D93" s="36">
        <v>31.693826000000001</v>
      </c>
      <c r="E93" s="5">
        <v>2.0077150000000001</v>
      </c>
      <c r="F93" s="36">
        <v>2.0077150000000001</v>
      </c>
      <c r="G93" s="5">
        <v>0</v>
      </c>
    </row>
    <row r="94" spans="2:7" x14ac:dyDescent="0.3">
      <c r="B94" s="401"/>
      <c r="C94" s="69">
        <v>2016</v>
      </c>
      <c r="D94" s="36">
        <v>25.564095999999999</v>
      </c>
      <c r="E94" s="5">
        <v>2.8707639999999999</v>
      </c>
      <c r="F94" s="36">
        <v>2.8707639999999999</v>
      </c>
      <c r="G94" s="5">
        <v>0</v>
      </c>
    </row>
    <row r="95" spans="2:7" x14ac:dyDescent="0.3">
      <c r="B95" s="402"/>
      <c r="C95" s="107">
        <v>2015</v>
      </c>
      <c r="D95" s="140">
        <v>31.582788999999998</v>
      </c>
      <c r="E95" s="252">
        <v>4.4957690000000001</v>
      </c>
      <c r="F95" s="140">
        <v>4.4957690000000001</v>
      </c>
      <c r="G95" s="22">
        <v>0</v>
      </c>
    </row>
    <row r="96" spans="2:7" x14ac:dyDescent="0.3">
      <c r="B96" s="401" t="s">
        <v>41</v>
      </c>
      <c r="C96" s="157">
        <v>2019</v>
      </c>
      <c r="D96" s="36">
        <v>254.272144</v>
      </c>
      <c r="E96" s="36">
        <v>8.6364780000000003</v>
      </c>
      <c r="F96" s="36">
        <v>8.6364780000000003</v>
      </c>
      <c r="G96" s="257">
        <v>0</v>
      </c>
    </row>
    <row r="97" spans="2:10" x14ac:dyDescent="0.3">
      <c r="B97" s="401"/>
      <c r="C97" s="69">
        <v>2018</v>
      </c>
      <c r="D97" s="36">
        <v>40.198296999999997</v>
      </c>
      <c r="E97" s="5">
        <v>2.4080750000000002</v>
      </c>
      <c r="F97" s="36">
        <v>2.4080750000000002</v>
      </c>
      <c r="G97" s="5">
        <v>0</v>
      </c>
    </row>
    <row r="98" spans="2:10" x14ac:dyDescent="0.3">
      <c r="B98" s="401"/>
      <c r="C98" s="69">
        <v>2017</v>
      </c>
      <c r="D98" s="36">
        <v>33.367721000000003</v>
      </c>
      <c r="E98" s="5">
        <v>4.3467630000000002</v>
      </c>
      <c r="F98" s="36">
        <v>4.3467630000000002</v>
      </c>
      <c r="G98" s="5">
        <v>0</v>
      </c>
    </row>
    <row r="99" spans="2:10" x14ac:dyDescent="0.3">
      <c r="B99" s="401"/>
      <c r="C99" s="69">
        <v>2016</v>
      </c>
      <c r="D99" s="36">
        <v>25.371469999999999</v>
      </c>
      <c r="E99" s="5">
        <v>18.283975999999999</v>
      </c>
      <c r="F99" s="36">
        <v>18.283975999999999</v>
      </c>
      <c r="G99" s="5">
        <v>0</v>
      </c>
    </row>
    <row r="100" spans="2:10" x14ac:dyDescent="0.3">
      <c r="B100" s="402"/>
      <c r="C100" s="107">
        <v>2015</v>
      </c>
      <c r="D100" s="140">
        <v>22.534523</v>
      </c>
      <c r="E100" s="5">
        <v>14.316763999999999</v>
      </c>
      <c r="F100" s="140">
        <v>13.281969999999999</v>
      </c>
      <c r="G100" s="5">
        <v>1.034794</v>
      </c>
    </row>
    <row r="101" spans="2:10" x14ac:dyDescent="0.3">
      <c r="B101" s="401" t="s">
        <v>89</v>
      </c>
      <c r="C101" s="157">
        <v>2019</v>
      </c>
      <c r="D101" s="36">
        <v>0</v>
      </c>
      <c r="E101" s="300">
        <v>0</v>
      </c>
      <c r="F101" s="36">
        <v>0</v>
      </c>
      <c r="G101" s="257">
        <v>0</v>
      </c>
    </row>
    <row r="102" spans="2:10" x14ac:dyDescent="0.3">
      <c r="B102" s="401"/>
      <c r="C102" s="69">
        <v>2018</v>
      </c>
      <c r="D102" s="36">
        <v>0</v>
      </c>
      <c r="E102" s="5">
        <v>0</v>
      </c>
      <c r="F102" s="36">
        <v>0</v>
      </c>
      <c r="G102" s="5">
        <v>0</v>
      </c>
    </row>
    <row r="103" spans="2:10" x14ac:dyDescent="0.3">
      <c r="B103" s="401"/>
      <c r="C103" s="69">
        <v>2017</v>
      </c>
      <c r="D103" s="36">
        <v>0</v>
      </c>
      <c r="E103" s="5">
        <v>0</v>
      </c>
      <c r="F103" s="36">
        <v>0</v>
      </c>
      <c r="G103" s="5">
        <v>0</v>
      </c>
    </row>
    <row r="104" spans="2:10" x14ac:dyDescent="0.3">
      <c r="B104" s="401"/>
      <c r="C104" s="69">
        <v>2016</v>
      </c>
      <c r="D104" s="36">
        <v>0</v>
      </c>
      <c r="E104" s="5">
        <v>0</v>
      </c>
      <c r="F104" s="36">
        <v>0</v>
      </c>
      <c r="G104" s="5">
        <v>0</v>
      </c>
    </row>
    <row r="105" spans="2:10" x14ac:dyDescent="0.3">
      <c r="B105" s="402"/>
      <c r="C105" s="107">
        <v>2015</v>
      </c>
      <c r="D105" s="140">
        <v>0</v>
      </c>
      <c r="E105" s="252">
        <v>0</v>
      </c>
      <c r="F105" s="140">
        <v>0</v>
      </c>
      <c r="G105" s="5">
        <v>0</v>
      </c>
    </row>
    <row r="106" spans="2:10" x14ac:dyDescent="0.3">
      <c r="B106" s="401" t="s">
        <v>42</v>
      </c>
      <c r="C106" s="157">
        <v>2019</v>
      </c>
      <c r="D106" s="36">
        <v>0</v>
      </c>
      <c r="E106" s="36">
        <v>0.94663600000000003</v>
      </c>
      <c r="F106" s="36">
        <v>0.94663600000000003</v>
      </c>
      <c r="G106" s="257">
        <v>0</v>
      </c>
    </row>
    <row r="107" spans="2:10" x14ac:dyDescent="0.3">
      <c r="B107" s="401"/>
      <c r="C107" s="69">
        <v>2018</v>
      </c>
      <c r="D107" s="36">
        <v>0</v>
      </c>
      <c r="E107" s="5">
        <v>0</v>
      </c>
      <c r="F107" s="36">
        <v>0</v>
      </c>
      <c r="G107" s="5">
        <v>0</v>
      </c>
    </row>
    <row r="108" spans="2:10" x14ac:dyDescent="0.3">
      <c r="B108" s="401"/>
      <c r="C108" s="69">
        <v>2017</v>
      </c>
      <c r="D108" s="36">
        <v>0</v>
      </c>
      <c r="E108" s="5">
        <v>0</v>
      </c>
      <c r="F108" s="36">
        <v>0</v>
      </c>
      <c r="G108" s="5">
        <v>0</v>
      </c>
    </row>
    <row r="109" spans="2:10" x14ac:dyDescent="0.3">
      <c r="B109" s="401"/>
      <c r="C109" s="69">
        <v>2016</v>
      </c>
      <c r="D109" s="36">
        <v>0</v>
      </c>
      <c r="E109" s="5">
        <v>0</v>
      </c>
      <c r="F109" s="36">
        <v>0</v>
      </c>
      <c r="G109" s="5">
        <v>0</v>
      </c>
    </row>
    <row r="110" spans="2:10" x14ac:dyDescent="0.3">
      <c r="B110" s="402"/>
      <c r="C110" s="107">
        <v>2015</v>
      </c>
      <c r="D110" s="140">
        <v>0</v>
      </c>
      <c r="E110" s="252">
        <v>0</v>
      </c>
      <c r="F110" s="140">
        <v>0</v>
      </c>
      <c r="G110" s="5">
        <v>0</v>
      </c>
      <c r="I110" s="108"/>
      <c r="J110" s="109"/>
    </row>
    <row r="111" spans="2:10" x14ac:dyDescent="0.3">
      <c r="B111" s="223" t="s">
        <v>200</v>
      </c>
      <c r="D111" s="5"/>
      <c r="E111" s="5"/>
      <c r="F111" s="5"/>
      <c r="G111" s="259"/>
    </row>
    <row r="112" spans="2:10" x14ac:dyDescent="0.3">
      <c r="B112" s="23"/>
      <c r="D112" s="343"/>
      <c r="E112" s="343"/>
      <c r="F112" s="343"/>
      <c r="G112" s="343"/>
    </row>
    <row r="113" spans="2:7" x14ac:dyDescent="0.3">
      <c r="B113" s="23"/>
      <c r="D113" s="5"/>
      <c r="E113" s="5"/>
      <c r="F113" s="5"/>
      <c r="G113" s="5"/>
    </row>
    <row r="114" spans="2:7" x14ac:dyDescent="0.3">
      <c r="B114" s="23"/>
      <c r="D114" s="5"/>
      <c r="E114" s="5"/>
      <c r="F114" s="5"/>
      <c r="G114" s="5"/>
    </row>
    <row r="115" spans="2:7" x14ac:dyDescent="0.3">
      <c r="B115" s="23"/>
      <c r="D115" s="5"/>
      <c r="E115" s="5"/>
      <c r="F115" s="5"/>
      <c r="G115" s="5"/>
    </row>
    <row r="116" spans="2:7" x14ac:dyDescent="0.3">
      <c r="B116" s="23"/>
      <c r="D116" s="5"/>
      <c r="E116" s="5"/>
      <c r="F116" s="5"/>
      <c r="G116" s="5"/>
    </row>
    <row r="117" spans="2:7" x14ac:dyDescent="0.3">
      <c r="B117" s="23"/>
      <c r="D117" s="5"/>
      <c r="E117" s="5"/>
      <c r="F117" s="5"/>
      <c r="G117" s="5"/>
    </row>
    <row r="118" spans="2:7" ht="15.6" customHeight="1" x14ac:dyDescent="0.3"/>
    <row r="119" spans="2:7" x14ac:dyDescent="0.3">
      <c r="B119" s="400"/>
      <c r="D119" s="5"/>
      <c r="E119" s="5"/>
      <c r="F119" s="5"/>
      <c r="G119" s="5"/>
    </row>
    <row r="120" spans="2:7" x14ac:dyDescent="0.3">
      <c r="B120" s="400"/>
      <c r="D120" s="5"/>
      <c r="E120" s="5"/>
      <c r="F120" s="5"/>
      <c r="G120" s="5"/>
    </row>
    <row r="121" spans="2:7" x14ac:dyDescent="0.3">
      <c r="B121" s="400"/>
      <c r="D121" s="5"/>
      <c r="E121" s="5"/>
      <c r="F121" s="5"/>
      <c r="G121" s="5"/>
    </row>
    <row r="122" spans="2:7" x14ac:dyDescent="0.3">
      <c r="B122" s="400"/>
      <c r="D122" s="5"/>
      <c r="E122" s="5"/>
      <c r="F122" s="5"/>
      <c r="G122" s="5"/>
    </row>
    <row r="123" spans="2:7" x14ac:dyDescent="0.3">
      <c r="B123" s="400"/>
      <c r="D123" s="5"/>
      <c r="E123" s="5"/>
      <c r="F123" s="5"/>
      <c r="G123" s="5"/>
    </row>
    <row r="124" spans="2:7" x14ac:dyDescent="0.3">
      <c r="B124" s="400"/>
      <c r="D124" s="5"/>
      <c r="E124" s="5"/>
      <c r="F124" s="5"/>
      <c r="G124" s="22"/>
    </row>
    <row r="125" spans="2:7" x14ac:dyDescent="0.3">
      <c r="B125" s="400"/>
      <c r="D125" s="5"/>
      <c r="E125" s="5"/>
      <c r="F125" s="5"/>
      <c r="G125" s="5"/>
    </row>
    <row r="126" spans="2:7" x14ac:dyDescent="0.3">
      <c r="B126" s="400"/>
      <c r="D126" s="5"/>
      <c r="E126" s="5"/>
      <c r="F126" s="5"/>
      <c r="G126" s="5"/>
    </row>
    <row r="127" spans="2:7" x14ac:dyDescent="0.3">
      <c r="B127" s="400"/>
      <c r="D127" s="5"/>
      <c r="E127" s="5"/>
      <c r="F127" s="5"/>
      <c r="G127" s="5"/>
    </row>
    <row r="128" spans="2:7" x14ac:dyDescent="0.3">
      <c r="B128" s="400"/>
      <c r="D128" s="5"/>
      <c r="E128" s="5"/>
      <c r="F128" s="5"/>
      <c r="G128" s="5"/>
    </row>
    <row r="129" spans="2:7" x14ac:dyDescent="0.3">
      <c r="B129" s="400"/>
      <c r="D129" s="5"/>
      <c r="E129" s="5"/>
      <c r="F129" s="5"/>
      <c r="G129" s="5"/>
    </row>
    <row r="130" spans="2:7" x14ac:dyDescent="0.3">
      <c r="B130" s="400"/>
      <c r="D130" s="5"/>
      <c r="E130" s="5"/>
      <c r="F130" s="5"/>
      <c r="G130" s="5"/>
    </row>
    <row r="131" spans="2:7" x14ac:dyDescent="0.3">
      <c r="B131" s="400"/>
      <c r="D131" s="5"/>
      <c r="E131" s="5"/>
      <c r="F131" s="5"/>
      <c r="G131" s="5"/>
    </row>
    <row r="132" spans="2:7" x14ac:dyDescent="0.3">
      <c r="B132" s="400"/>
      <c r="D132" s="5"/>
      <c r="E132" s="5"/>
      <c r="F132" s="5"/>
      <c r="G132" s="5"/>
    </row>
    <row r="133" spans="2:7" x14ac:dyDescent="0.3">
      <c r="B133" s="400"/>
      <c r="D133" s="5"/>
      <c r="E133" s="5"/>
      <c r="F133" s="5"/>
      <c r="G133" s="5"/>
    </row>
    <row r="134" spans="2:7" x14ac:dyDescent="0.3">
      <c r="B134" s="400"/>
      <c r="D134" s="5"/>
      <c r="E134" s="5"/>
      <c r="F134" s="5"/>
      <c r="G134" s="5"/>
    </row>
    <row r="135" spans="2:7" x14ac:dyDescent="0.3">
      <c r="B135" s="400"/>
      <c r="D135" s="5"/>
      <c r="E135" s="5"/>
      <c r="F135" s="5"/>
      <c r="G135" s="5"/>
    </row>
    <row r="136" spans="2:7" x14ac:dyDescent="0.3">
      <c r="B136" s="400"/>
      <c r="D136" s="5"/>
      <c r="E136" s="5"/>
      <c r="F136" s="5"/>
      <c r="G136" s="5"/>
    </row>
    <row r="137" spans="2:7" x14ac:dyDescent="0.3">
      <c r="B137" s="400"/>
      <c r="D137" s="5"/>
      <c r="E137" s="5"/>
      <c r="F137" s="5"/>
      <c r="G137" s="5"/>
    </row>
    <row r="138" spans="2:7" x14ac:dyDescent="0.3">
      <c r="B138" s="400"/>
      <c r="D138" s="5"/>
      <c r="E138" s="5"/>
      <c r="F138" s="5"/>
      <c r="G138" s="5"/>
    </row>
    <row r="139" spans="2:7" ht="19.2" customHeight="1" x14ac:dyDescent="0.3">
      <c r="B139" s="400"/>
      <c r="D139" s="5"/>
      <c r="E139" s="5"/>
      <c r="F139" s="5"/>
      <c r="G139" s="5"/>
    </row>
    <row r="140" spans="2:7" ht="17.399999999999999" customHeight="1" x14ac:dyDescent="0.3"/>
  </sheetData>
  <mergeCells count="24">
    <mergeCell ref="B96:B100"/>
    <mergeCell ref="B101:B105"/>
    <mergeCell ref="B106:B110"/>
    <mergeCell ref="B71:B75"/>
    <mergeCell ref="B76:B80"/>
    <mergeCell ref="B81:B85"/>
    <mergeCell ref="B86:B90"/>
    <mergeCell ref="B91:B95"/>
    <mergeCell ref="B119:B139"/>
    <mergeCell ref="B6:B10"/>
    <mergeCell ref="C4:C5"/>
    <mergeCell ref="B4:B5"/>
    <mergeCell ref="B11:B15"/>
    <mergeCell ref="B16:B20"/>
    <mergeCell ref="B21:B25"/>
    <mergeCell ref="B26:B30"/>
    <mergeCell ref="B31:B35"/>
    <mergeCell ref="B36:B40"/>
    <mergeCell ref="B41:B45"/>
    <mergeCell ref="B46:B50"/>
    <mergeCell ref="B51:B55"/>
    <mergeCell ref="B56:B60"/>
    <mergeCell ref="B61:B65"/>
    <mergeCell ref="B66:B7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41"/>
  <sheetViews>
    <sheetView showGridLines="0" zoomScaleNormal="100" workbookViewId="0"/>
  </sheetViews>
  <sheetFormatPr defaultRowHeight="14.4" x14ac:dyDescent="0.3"/>
  <cols>
    <col min="1" max="1" width="1.77734375" style="31" customWidth="1"/>
    <col min="2" max="2" width="27.88671875" style="47" customWidth="1"/>
    <col min="3" max="3" width="20.77734375" style="47" customWidth="1"/>
    <col min="4" max="4" width="30.77734375" style="47" customWidth="1"/>
    <col min="5" max="5" width="35.77734375" style="47" customWidth="1"/>
    <col min="6" max="7" width="30.77734375" style="47" customWidth="1"/>
    <col min="8" max="8" width="8.88671875" style="31"/>
    <col min="9" max="16384" width="8.88671875" style="47"/>
  </cols>
  <sheetData>
    <row r="2" spans="2:7" x14ac:dyDescent="0.3">
      <c r="B2" s="110" t="s">
        <v>155</v>
      </c>
      <c r="D2" s="46"/>
      <c r="E2" s="46"/>
      <c r="F2" s="46"/>
      <c r="G2" s="46"/>
    </row>
    <row r="4" spans="2:7" x14ac:dyDescent="0.3">
      <c r="B4" s="41" t="s">
        <v>21</v>
      </c>
      <c r="C4" s="374" t="s">
        <v>2</v>
      </c>
      <c r="D4" s="86" t="s">
        <v>69</v>
      </c>
      <c r="E4" s="6" t="s">
        <v>70</v>
      </c>
      <c r="F4" s="6" t="s">
        <v>85</v>
      </c>
      <c r="G4" s="40" t="s">
        <v>86</v>
      </c>
    </row>
    <row r="5" spans="2:7" x14ac:dyDescent="0.3">
      <c r="B5" s="84" t="s">
        <v>22</v>
      </c>
      <c r="C5" s="374"/>
      <c r="D5" s="120" t="s">
        <v>0</v>
      </c>
      <c r="E5" s="121" t="s">
        <v>1</v>
      </c>
      <c r="F5" s="121" t="s">
        <v>3</v>
      </c>
      <c r="G5" s="122" t="s">
        <v>4</v>
      </c>
    </row>
    <row r="6" spans="2:7" x14ac:dyDescent="0.3">
      <c r="B6" s="395" t="s">
        <v>67</v>
      </c>
      <c r="C6" s="47">
        <v>2019</v>
      </c>
      <c r="D6" s="123">
        <v>6704.6978769999996</v>
      </c>
      <c r="E6" s="123">
        <v>918.206366</v>
      </c>
      <c r="F6" s="123">
        <v>749.12638300000003</v>
      </c>
      <c r="G6" s="291">
        <v>494.568963</v>
      </c>
    </row>
    <row r="7" spans="2:7" x14ac:dyDescent="0.3">
      <c r="B7" s="395"/>
      <c r="C7" s="63">
        <v>2018</v>
      </c>
      <c r="D7" s="123">
        <v>5772.7031269999998</v>
      </c>
      <c r="E7" s="118">
        <v>809.93680900000004</v>
      </c>
      <c r="F7" s="119">
        <v>659.62946299999999</v>
      </c>
      <c r="G7" s="92">
        <v>150.307346</v>
      </c>
    </row>
    <row r="8" spans="2:7" x14ac:dyDescent="0.3">
      <c r="B8" s="395"/>
      <c r="C8" s="63">
        <v>2017</v>
      </c>
      <c r="D8" s="65">
        <v>5273.8542719999996</v>
      </c>
      <c r="E8" s="34">
        <v>605.55680199999995</v>
      </c>
      <c r="F8" s="100">
        <v>566.31412699999998</v>
      </c>
      <c r="G8" s="92">
        <v>39.242674999999998</v>
      </c>
    </row>
    <row r="9" spans="2:7" x14ac:dyDescent="0.3">
      <c r="B9" s="395"/>
      <c r="C9" s="63">
        <v>2016</v>
      </c>
      <c r="D9" s="65">
        <v>4460.6846679999999</v>
      </c>
      <c r="E9" s="34">
        <v>963.84348299999999</v>
      </c>
      <c r="F9" s="100">
        <v>887.20851500000003</v>
      </c>
      <c r="G9" s="92">
        <v>76.634968000000001</v>
      </c>
    </row>
    <row r="10" spans="2:7" x14ac:dyDescent="0.3">
      <c r="B10" s="396"/>
      <c r="C10" s="93">
        <v>2015</v>
      </c>
      <c r="D10" s="124">
        <v>4103.9382800000003</v>
      </c>
      <c r="E10" s="101">
        <v>1737.1159740000001</v>
      </c>
      <c r="F10" s="48">
        <v>1613.6904179999999</v>
      </c>
      <c r="G10" s="102">
        <v>123.425556</v>
      </c>
    </row>
    <row r="11" spans="2:7" x14ac:dyDescent="0.3">
      <c r="B11" s="397" t="s">
        <v>127</v>
      </c>
      <c r="C11" s="47">
        <v>2019</v>
      </c>
      <c r="D11" s="123">
        <v>624.74623199999996</v>
      </c>
      <c r="E11" s="123">
        <v>188.79820900000001</v>
      </c>
      <c r="F11" s="123">
        <v>185.90539000000001</v>
      </c>
      <c r="G11" s="291">
        <v>42.522782999999997</v>
      </c>
    </row>
    <row r="12" spans="2:7" x14ac:dyDescent="0.3">
      <c r="B12" s="395"/>
      <c r="C12" s="63">
        <v>2018</v>
      </c>
      <c r="D12" s="65">
        <v>585.01019499999995</v>
      </c>
      <c r="E12" s="34">
        <v>216.45692600000001</v>
      </c>
      <c r="F12" s="100">
        <v>210.51604900000001</v>
      </c>
      <c r="G12" s="92">
        <v>5.9408770000000004</v>
      </c>
    </row>
    <row r="13" spans="2:7" x14ac:dyDescent="0.3">
      <c r="B13" s="395"/>
      <c r="C13" s="63">
        <v>2017</v>
      </c>
      <c r="D13" s="65">
        <v>503.06780199999997</v>
      </c>
      <c r="E13" s="34">
        <v>194.66588400000001</v>
      </c>
      <c r="F13" s="100">
        <v>187.60954100000001</v>
      </c>
      <c r="G13" s="92">
        <v>7.056343</v>
      </c>
    </row>
    <row r="14" spans="2:7" x14ac:dyDescent="0.3">
      <c r="B14" s="395"/>
      <c r="C14" s="63">
        <v>2016</v>
      </c>
      <c r="D14" s="65">
        <v>395.13710900000001</v>
      </c>
      <c r="E14" s="34">
        <v>205.45103700000001</v>
      </c>
      <c r="F14" s="100">
        <v>203.302639</v>
      </c>
      <c r="G14" s="92">
        <v>2.1483979999999998</v>
      </c>
    </row>
    <row r="15" spans="2:7" x14ac:dyDescent="0.3">
      <c r="B15" s="396"/>
      <c r="C15" s="93">
        <v>2015</v>
      </c>
      <c r="D15" s="124">
        <v>359.18658299999998</v>
      </c>
      <c r="E15" s="101">
        <v>226.96066500000001</v>
      </c>
      <c r="F15" s="48">
        <v>224.45107400000001</v>
      </c>
      <c r="G15" s="102">
        <v>2.5095909999999999</v>
      </c>
    </row>
    <row r="16" spans="2:7" x14ac:dyDescent="0.3">
      <c r="B16" s="397" t="s">
        <v>128</v>
      </c>
      <c r="C16" s="261">
        <v>2019</v>
      </c>
      <c r="D16" s="123">
        <v>493.166965</v>
      </c>
      <c r="E16" s="123">
        <v>171.272648</v>
      </c>
      <c r="F16" s="123">
        <v>171.272648</v>
      </c>
      <c r="G16" s="291">
        <v>18.948843</v>
      </c>
    </row>
    <row r="17" spans="2:7" x14ac:dyDescent="0.3">
      <c r="B17" s="395"/>
      <c r="C17" s="47">
        <v>2018</v>
      </c>
      <c r="D17" s="100">
        <v>461.46511700000002</v>
      </c>
      <c r="E17" s="100">
        <v>164.830927</v>
      </c>
      <c r="F17" s="100">
        <v>161.851539</v>
      </c>
      <c r="G17" s="92">
        <v>2.9793880000000001</v>
      </c>
    </row>
    <row r="18" spans="2:7" x14ac:dyDescent="0.3">
      <c r="B18" s="395"/>
      <c r="C18" s="47">
        <v>2017</v>
      </c>
      <c r="D18" s="100">
        <v>430.253758</v>
      </c>
      <c r="E18" s="100">
        <v>176.54268300000001</v>
      </c>
      <c r="F18" s="100">
        <v>172.033141</v>
      </c>
      <c r="G18" s="92">
        <v>4.5095419999999997</v>
      </c>
    </row>
    <row r="19" spans="2:7" x14ac:dyDescent="0.3">
      <c r="B19" s="395"/>
      <c r="C19" s="47">
        <v>2016</v>
      </c>
      <c r="D19" s="100">
        <v>456.92792600000001</v>
      </c>
      <c r="E19" s="100">
        <v>270.97335199999998</v>
      </c>
      <c r="F19" s="100">
        <v>270.96108600000002</v>
      </c>
      <c r="G19" s="92">
        <v>1.2266000000000001E-2</v>
      </c>
    </row>
    <row r="20" spans="2:7" x14ac:dyDescent="0.3">
      <c r="B20" s="396"/>
      <c r="C20" s="96">
        <v>2015</v>
      </c>
      <c r="D20" s="48">
        <v>342.40550200000001</v>
      </c>
      <c r="E20" s="48">
        <v>145.30461099999999</v>
      </c>
      <c r="F20" s="48">
        <v>135.501451</v>
      </c>
      <c r="G20" s="102">
        <v>9.8031600000000001</v>
      </c>
    </row>
    <row r="21" spans="2:7" x14ac:dyDescent="0.3">
      <c r="B21" s="397" t="s">
        <v>129</v>
      </c>
      <c r="C21" s="261">
        <v>2019</v>
      </c>
      <c r="D21" s="123">
        <v>471.613945</v>
      </c>
      <c r="E21" s="123">
        <v>153.06889699999999</v>
      </c>
      <c r="F21" s="123">
        <v>152.397492</v>
      </c>
      <c r="G21" s="291">
        <v>25.997603000000002</v>
      </c>
    </row>
    <row r="22" spans="2:7" x14ac:dyDescent="0.3">
      <c r="B22" s="395"/>
      <c r="C22" s="47">
        <v>2018</v>
      </c>
      <c r="D22" s="100">
        <v>438.01774599999999</v>
      </c>
      <c r="E22" s="100">
        <v>199.70310599999999</v>
      </c>
      <c r="F22" s="100">
        <v>199.09416400000001</v>
      </c>
      <c r="G22" s="92">
        <v>0.60894199999999998</v>
      </c>
    </row>
    <row r="23" spans="2:7" x14ac:dyDescent="0.3">
      <c r="B23" s="395"/>
      <c r="C23" s="47">
        <v>2017</v>
      </c>
      <c r="D23" s="100">
        <v>404.60388399999999</v>
      </c>
      <c r="E23" s="100">
        <v>144.77356800000001</v>
      </c>
      <c r="F23" s="100">
        <v>144.77356800000001</v>
      </c>
      <c r="G23" s="92">
        <v>0</v>
      </c>
    </row>
    <row r="24" spans="2:7" x14ac:dyDescent="0.3">
      <c r="B24" s="395"/>
      <c r="C24" s="47">
        <v>2016</v>
      </c>
      <c r="D24" s="100">
        <v>332.764208</v>
      </c>
      <c r="E24" s="100">
        <v>127.806766</v>
      </c>
      <c r="F24" s="100">
        <v>127.57293900000001</v>
      </c>
      <c r="G24" s="92">
        <v>0.23382700000000001</v>
      </c>
    </row>
    <row r="25" spans="2:7" x14ac:dyDescent="0.3">
      <c r="B25" s="396"/>
      <c r="C25" s="96">
        <v>2015</v>
      </c>
      <c r="D25" s="48">
        <v>372.26507500000002</v>
      </c>
      <c r="E25" s="48">
        <v>132.62848500000001</v>
      </c>
      <c r="F25" s="48">
        <v>131.59369100000001</v>
      </c>
      <c r="G25" s="102">
        <v>1.034794</v>
      </c>
    </row>
    <row r="26" spans="2:7" x14ac:dyDescent="0.3">
      <c r="B26" s="397" t="s">
        <v>130</v>
      </c>
      <c r="C26" s="47">
        <v>2019</v>
      </c>
      <c r="D26" s="123">
        <v>363.53124300000002</v>
      </c>
      <c r="E26" s="123">
        <v>143.41446099999999</v>
      </c>
      <c r="F26" s="123">
        <v>143.41446099999999</v>
      </c>
      <c r="G26" s="291">
        <v>7.39682</v>
      </c>
    </row>
    <row r="27" spans="2:7" x14ac:dyDescent="0.3">
      <c r="B27" s="395"/>
      <c r="C27" s="47">
        <v>2018</v>
      </c>
      <c r="D27" s="100">
        <v>344.72188699999998</v>
      </c>
      <c r="E27" s="100">
        <v>218.610592</v>
      </c>
      <c r="F27" s="100">
        <v>216.78473199999999</v>
      </c>
      <c r="G27" s="92">
        <v>1.82586</v>
      </c>
    </row>
    <row r="28" spans="2:7" x14ac:dyDescent="0.3">
      <c r="B28" s="395"/>
      <c r="C28" s="47">
        <v>2017</v>
      </c>
      <c r="D28" s="100">
        <v>370.88325400000002</v>
      </c>
      <c r="E28" s="100">
        <v>229.026186</v>
      </c>
      <c r="F28" s="100">
        <v>225.676793</v>
      </c>
      <c r="G28" s="92">
        <v>3.3493930000000001</v>
      </c>
    </row>
    <row r="29" spans="2:7" x14ac:dyDescent="0.3">
      <c r="B29" s="395"/>
      <c r="C29" s="47">
        <v>2016</v>
      </c>
      <c r="D29" s="100">
        <v>376.62806399999999</v>
      </c>
      <c r="E29" s="100">
        <v>150.640388</v>
      </c>
      <c r="F29" s="100">
        <v>150.640388</v>
      </c>
      <c r="G29" s="92">
        <v>0</v>
      </c>
    </row>
    <row r="30" spans="2:7" x14ac:dyDescent="0.3">
      <c r="B30" s="396"/>
      <c r="C30" s="96">
        <v>2015</v>
      </c>
      <c r="D30" s="48">
        <v>327.47739000000001</v>
      </c>
      <c r="E30" s="48">
        <v>159.616142</v>
      </c>
      <c r="F30" s="48">
        <v>155.58444</v>
      </c>
      <c r="G30" s="102">
        <v>4.0317020000000001</v>
      </c>
    </row>
    <row r="31" spans="2:7" x14ac:dyDescent="0.3">
      <c r="B31" s="397" t="s">
        <v>131</v>
      </c>
      <c r="C31" s="47">
        <v>2019</v>
      </c>
      <c r="D31" s="123">
        <v>126.587279</v>
      </c>
      <c r="E31" s="123">
        <v>69.648088000000001</v>
      </c>
      <c r="F31" s="123">
        <v>67.201199000000003</v>
      </c>
      <c r="G31" s="291">
        <v>14.340662</v>
      </c>
    </row>
    <row r="32" spans="2:7" x14ac:dyDescent="0.3">
      <c r="B32" s="395"/>
      <c r="C32" s="47">
        <v>2018</v>
      </c>
      <c r="D32" s="100">
        <v>133.26955599999999</v>
      </c>
      <c r="E32" s="100">
        <v>67.973945999999998</v>
      </c>
      <c r="F32" s="100">
        <v>67.832154000000003</v>
      </c>
      <c r="G32" s="92">
        <v>0.141792</v>
      </c>
    </row>
    <row r="33" spans="2:7" x14ac:dyDescent="0.3">
      <c r="B33" s="395"/>
      <c r="C33" s="47">
        <v>2017</v>
      </c>
      <c r="D33" s="100">
        <v>112.99128399999999</v>
      </c>
      <c r="E33" s="100">
        <v>63.776577000000003</v>
      </c>
      <c r="F33" s="100">
        <v>60.541837000000001</v>
      </c>
      <c r="G33" s="92">
        <v>3.2347399999999999</v>
      </c>
    </row>
    <row r="34" spans="2:7" x14ac:dyDescent="0.3">
      <c r="B34" s="395"/>
      <c r="C34" s="47">
        <v>2016</v>
      </c>
      <c r="D34" s="100">
        <v>121.19125099999999</v>
      </c>
      <c r="E34" s="100">
        <v>90.049724999999995</v>
      </c>
      <c r="F34" s="100">
        <v>90.049724999999995</v>
      </c>
      <c r="G34" s="92">
        <v>0</v>
      </c>
    </row>
    <row r="35" spans="2:7" x14ac:dyDescent="0.3">
      <c r="B35" s="396"/>
      <c r="C35" s="96">
        <v>2015</v>
      </c>
      <c r="D35" s="48">
        <v>106.59615599999999</v>
      </c>
      <c r="E35" s="48">
        <v>77.573321000000007</v>
      </c>
      <c r="F35" s="48">
        <v>76.972560000000001</v>
      </c>
      <c r="G35" s="102">
        <v>0.60076099999999999</v>
      </c>
    </row>
    <row r="36" spans="2:7" x14ac:dyDescent="0.3">
      <c r="B36" s="397" t="s">
        <v>68</v>
      </c>
      <c r="C36" s="47">
        <v>2019</v>
      </c>
      <c r="D36" s="123">
        <v>175.64342199999999</v>
      </c>
      <c r="E36" s="123">
        <v>368.82151699999997</v>
      </c>
      <c r="F36" s="123">
        <v>368.45907499999998</v>
      </c>
      <c r="G36" s="291">
        <v>40.299143000000001</v>
      </c>
    </row>
    <row r="37" spans="2:7" x14ac:dyDescent="0.3">
      <c r="B37" s="395"/>
      <c r="C37" s="47">
        <v>2018</v>
      </c>
      <c r="D37" s="100">
        <v>180.36263500000001</v>
      </c>
      <c r="E37" s="100">
        <v>348.14890600000001</v>
      </c>
      <c r="F37" s="100">
        <v>347.35341499999998</v>
      </c>
      <c r="G37" s="92">
        <v>0.79549099999999995</v>
      </c>
    </row>
    <row r="38" spans="2:7" x14ac:dyDescent="0.3">
      <c r="B38" s="395"/>
      <c r="C38" s="47">
        <v>2017</v>
      </c>
      <c r="D38" s="100">
        <v>178.232753</v>
      </c>
      <c r="E38" s="100">
        <v>502.060991</v>
      </c>
      <c r="F38" s="100">
        <v>499.88609300000002</v>
      </c>
      <c r="G38" s="92">
        <v>2.1748980000000002</v>
      </c>
    </row>
    <row r="39" spans="2:7" x14ac:dyDescent="0.3">
      <c r="B39" s="395"/>
      <c r="C39" s="47">
        <v>2016</v>
      </c>
      <c r="D39" s="100">
        <v>168.62090599999999</v>
      </c>
      <c r="E39" s="100">
        <v>397.14615500000002</v>
      </c>
      <c r="F39" s="100">
        <v>397.14615500000002</v>
      </c>
      <c r="G39" s="92">
        <v>0</v>
      </c>
    </row>
    <row r="40" spans="2:7" x14ac:dyDescent="0.3">
      <c r="B40" s="396"/>
      <c r="C40" s="96">
        <v>2015</v>
      </c>
      <c r="D40" s="48">
        <v>208.68914599999999</v>
      </c>
      <c r="E40" s="48">
        <v>342.86454700000002</v>
      </c>
      <c r="F40" s="48">
        <v>294.18750999999997</v>
      </c>
      <c r="G40" s="102">
        <v>48.677036999999999</v>
      </c>
    </row>
    <row r="41" spans="2:7" x14ac:dyDescent="0.3">
      <c r="B41" s="30" t="s">
        <v>193</v>
      </c>
      <c r="D41" s="344"/>
      <c r="E41" s="344"/>
      <c r="F41" s="344"/>
      <c r="G41" s="344"/>
    </row>
  </sheetData>
  <mergeCells count="8">
    <mergeCell ref="B6:B10"/>
    <mergeCell ref="C4:C5"/>
    <mergeCell ref="B36:B40"/>
    <mergeCell ref="B11:B15"/>
    <mergeCell ref="B16:B20"/>
    <mergeCell ref="B21:B25"/>
    <mergeCell ref="B26:B30"/>
    <mergeCell ref="B31:B3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8"/>
  <sheetViews>
    <sheetView showGridLines="0" workbookViewId="0"/>
  </sheetViews>
  <sheetFormatPr defaultRowHeight="14.4" x14ac:dyDescent="0.3"/>
  <cols>
    <col min="1" max="1" width="1.77734375" style="47" customWidth="1"/>
    <col min="2" max="2" width="20.77734375" style="47" customWidth="1"/>
    <col min="3" max="5" width="30.77734375" style="47" customWidth="1"/>
    <col min="6" max="7" width="8.88671875" style="47"/>
    <col min="8" max="8" width="11" style="47" bestFit="1" customWidth="1"/>
    <col min="9" max="16384" width="8.88671875" style="47"/>
  </cols>
  <sheetData>
    <row r="2" spans="2:6" x14ac:dyDescent="0.3">
      <c r="B2" s="110" t="s">
        <v>156</v>
      </c>
      <c r="C2" s="46"/>
      <c r="D2" s="46"/>
    </row>
    <row r="4" spans="2:6" x14ac:dyDescent="0.3">
      <c r="B4" s="372" t="s">
        <v>2</v>
      </c>
      <c r="C4" s="86" t="s">
        <v>76</v>
      </c>
      <c r="D4" s="85" t="s">
        <v>77</v>
      </c>
      <c r="E4" s="208" t="s">
        <v>142</v>
      </c>
    </row>
    <row r="5" spans="2:6" x14ac:dyDescent="0.3">
      <c r="B5" s="372"/>
      <c r="C5" s="86" t="s">
        <v>0</v>
      </c>
      <c r="D5" s="85" t="s">
        <v>109</v>
      </c>
      <c r="E5" s="208" t="s">
        <v>143</v>
      </c>
    </row>
    <row r="6" spans="2:6" x14ac:dyDescent="0.3">
      <c r="B6" s="47">
        <v>2019</v>
      </c>
      <c r="C6" s="8">
        <v>8959.9869629999994</v>
      </c>
      <c r="D6" s="8">
        <v>7564.3048790000003</v>
      </c>
      <c r="E6" s="11">
        <f>+D6/C6</f>
        <v>0.84423168362147993</v>
      </c>
      <c r="F6" s="11"/>
    </row>
    <row r="7" spans="2:6" x14ac:dyDescent="0.3">
      <c r="B7" s="7">
        <v>2018</v>
      </c>
      <c r="C7" s="34">
        <v>7915.5502630000001</v>
      </c>
      <c r="D7" s="8">
        <v>4966.224005</v>
      </c>
      <c r="E7" s="11">
        <f>+D7/C7</f>
        <v>0.62740098161132729</v>
      </c>
      <c r="F7" s="11"/>
    </row>
    <row r="8" spans="2:6" x14ac:dyDescent="0.3">
      <c r="B8" s="7">
        <v>2017</v>
      </c>
      <c r="C8" s="34">
        <v>7273.8870070000003</v>
      </c>
      <c r="D8" s="8">
        <v>4311.8602339999998</v>
      </c>
      <c r="E8" s="11">
        <f>+D8/C8</f>
        <v>0.59278625442634669</v>
      </c>
      <c r="F8" s="11"/>
    </row>
    <row r="9" spans="2:6" x14ac:dyDescent="0.3">
      <c r="B9" s="7">
        <v>2016</v>
      </c>
      <c r="C9" s="34">
        <v>6311.9541319999998</v>
      </c>
      <c r="D9" s="8">
        <v>3887.8063849999999</v>
      </c>
      <c r="E9" s="11">
        <f>+D9/C9</f>
        <v>0.61594338356956868</v>
      </c>
      <c r="F9" s="11"/>
    </row>
    <row r="10" spans="2:6" x14ac:dyDescent="0.3">
      <c r="B10" s="60">
        <v>2015</v>
      </c>
      <c r="C10" s="125">
        <v>5820.5581320000001</v>
      </c>
      <c r="D10" s="112">
        <v>3644.7749399999998</v>
      </c>
      <c r="E10" s="127">
        <f>+D10/C10</f>
        <v>0.62618993872115492</v>
      </c>
      <c r="F10" s="11"/>
    </row>
    <row r="11" spans="2:6" x14ac:dyDescent="0.3">
      <c r="B11" s="126" t="s">
        <v>199</v>
      </c>
    </row>
    <row r="13" spans="2:6" x14ac:dyDescent="0.3">
      <c r="C13" s="92"/>
    </row>
    <row r="14" spans="2:6" x14ac:dyDescent="0.3">
      <c r="C14" s="92"/>
    </row>
    <row r="15" spans="2:6" x14ac:dyDescent="0.3">
      <c r="C15" s="92"/>
    </row>
    <row r="16" spans="2:6" x14ac:dyDescent="0.3">
      <c r="C16" s="92"/>
    </row>
    <row r="17" spans="3:3" x14ac:dyDescent="0.3">
      <c r="C17" s="92"/>
    </row>
    <row r="18" spans="3:3" x14ac:dyDescent="0.3">
      <c r="C18" s="92"/>
    </row>
  </sheetData>
  <mergeCells count="1">
    <mergeCell ref="B4:B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6"/>
  <sheetViews>
    <sheetView showGridLines="0" zoomScale="85" zoomScaleNormal="85" workbookViewId="0"/>
  </sheetViews>
  <sheetFormatPr defaultRowHeight="14.4" x14ac:dyDescent="0.3"/>
  <cols>
    <col min="1" max="1" width="1.77734375" style="47" customWidth="1"/>
    <col min="2" max="2" width="25.44140625" style="47" customWidth="1"/>
    <col min="3" max="3" width="20.77734375" style="47" customWidth="1"/>
    <col min="4" max="6" width="30.77734375" style="47" customWidth="1"/>
    <col min="7" max="7" width="8.88671875" style="31"/>
    <col min="8" max="16384" width="8.88671875" style="47"/>
  </cols>
  <sheetData>
    <row r="1" spans="1:13" ht="14.4" customHeight="1" x14ac:dyDescent="0.3"/>
    <row r="2" spans="1:13" ht="14.4" customHeight="1" x14ac:dyDescent="0.3">
      <c r="B2" s="110" t="s">
        <v>157</v>
      </c>
      <c r="C2" s="46"/>
      <c r="D2" s="46"/>
      <c r="E2" s="46"/>
      <c r="F2" s="46"/>
      <c r="G2" s="128"/>
      <c r="H2" s="46"/>
    </row>
    <row r="3" spans="1:13" ht="14.4" customHeight="1" x14ac:dyDescent="0.3"/>
    <row r="4" spans="1:13" x14ac:dyDescent="0.3">
      <c r="A4" s="31"/>
      <c r="B4" s="372" t="s">
        <v>106</v>
      </c>
      <c r="C4" s="372" t="s">
        <v>2</v>
      </c>
      <c r="D4" s="6" t="s">
        <v>63</v>
      </c>
      <c r="E4" s="85" t="s">
        <v>64</v>
      </c>
      <c r="F4" s="208" t="s">
        <v>80</v>
      </c>
    </row>
    <row r="5" spans="1:13" ht="14.4" customHeight="1" x14ac:dyDescent="0.3">
      <c r="A5" s="31"/>
      <c r="B5" s="372"/>
      <c r="C5" s="372"/>
      <c r="D5" s="86" t="s">
        <v>0</v>
      </c>
      <c r="E5" s="85" t="s">
        <v>109</v>
      </c>
      <c r="F5" s="208" t="s">
        <v>144</v>
      </c>
    </row>
    <row r="6" spans="1:13" x14ac:dyDescent="0.3">
      <c r="A6" s="31"/>
      <c r="B6" s="395" t="s">
        <v>6</v>
      </c>
      <c r="C6" s="47">
        <v>2019</v>
      </c>
      <c r="D6" s="34">
        <v>6472.7181879999998</v>
      </c>
      <c r="E6" s="34">
        <v>5409.975101</v>
      </c>
      <c r="F6" s="134">
        <f>+E6/D6</f>
        <v>0.8358119330808722</v>
      </c>
    </row>
    <row r="7" spans="1:13" x14ac:dyDescent="0.3">
      <c r="A7" s="31"/>
      <c r="B7" s="395"/>
      <c r="C7" s="63">
        <v>2018</v>
      </c>
      <c r="D7" s="34">
        <v>5533.1484680000003</v>
      </c>
      <c r="E7" s="262">
        <v>3708.8367400000002</v>
      </c>
      <c r="F7" s="134">
        <f>+E7/D7</f>
        <v>0.670294094121893</v>
      </c>
    </row>
    <row r="8" spans="1:13" x14ac:dyDescent="0.3">
      <c r="A8" s="31"/>
      <c r="B8" s="395"/>
      <c r="C8" s="63">
        <v>2017</v>
      </c>
      <c r="D8" s="34">
        <v>4039.6760610000001</v>
      </c>
      <c r="E8" s="117">
        <v>2861.9008389999999</v>
      </c>
      <c r="F8" s="134">
        <f t="shared" ref="F8:F45" si="0">+E8/D8</f>
        <v>0.70844810222024379</v>
      </c>
      <c r="H8" s="408"/>
      <c r="J8" s="31"/>
    </row>
    <row r="9" spans="1:13" x14ac:dyDescent="0.3">
      <c r="A9" s="31"/>
      <c r="B9" s="395"/>
      <c r="C9" s="63">
        <v>2016</v>
      </c>
      <c r="D9" s="34">
        <v>3579.013653</v>
      </c>
      <c r="E9" s="117">
        <v>2475.0875460000002</v>
      </c>
      <c r="F9" s="134">
        <f t="shared" si="0"/>
        <v>0.69155577093854692</v>
      </c>
      <c r="G9" s="94"/>
      <c r="H9" s="408"/>
      <c r="I9" s="31"/>
      <c r="J9" s="31"/>
    </row>
    <row r="10" spans="1:13" x14ac:dyDescent="0.3">
      <c r="A10" s="31"/>
      <c r="B10" s="396"/>
      <c r="C10" s="93">
        <v>2015</v>
      </c>
      <c r="D10" s="101">
        <v>3504.7872929999999</v>
      </c>
      <c r="E10" s="129">
        <v>2390.5260280000002</v>
      </c>
      <c r="F10" s="135">
        <f t="shared" si="0"/>
        <v>0.68207449643934792</v>
      </c>
      <c r="H10" s="408"/>
      <c r="J10" s="31"/>
      <c r="L10" s="407"/>
      <c r="M10" s="31"/>
    </row>
    <row r="11" spans="1:13" x14ac:dyDescent="0.3">
      <c r="A11" s="31"/>
      <c r="B11" s="395" t="s">
        <v>7</v>
      </c>
      <c r="C11" s="47">
        <v>2019</v>
      </c>
      <c r="D11" s="100">
        <v>1112.0462600000001</v>
      </c>
      <c r="E11" s="100">
        <v>938.491804</v>
      </c>
      <c r="F11" s="134">
        <f>+E11/D11</f>
        <v>0.84393234144773788</v>
      </c>
      <c r="J11" s="31"/>
      <c r="L11" s="407"/>
      <c r="M11" s="31"/>
    </row>
    <row r="12" spans="1:13" x14ac:dyDescent="0.3">
      <c r="A12" s="31"/>
      <c r="B12" s="395"/>
      <c r="C12" s="47">
        <v>2018</v>
      </c>
      <c r="D12" s="100">
        <v>993.68470300000001</v>
      </c>
      <c r="E12" s="32">
        <v>419.81725799999998</v>
      </c>
      <c r="F12" s="134">
        <f>+E12/D12</f>
        <v>0.42248537864429614</v>
      </c>
      <c r="J12" s="31"/>
      <c r="L12" s="407"/>
      <c r="M12" s="31"/>
    </row>
    <row r="13" spans="1:13" x14ac:dyDescent="0.3">
      <c r="A13" s="31"/>
      <c r="B13" s="395"/>
      <c r="C13" s="47">
        <v>2017</v>
      </c>
      <c r="D13" s="100">
        <v>1529.97714</v>
      </c>
      <c r="E13" s="117">
        <v>553.68532700000003</v>
      </c>
      <c r="F13" s="134">
        <f t="shared" si="0"/>
        <v>0.36189124172142861</v>
      </c>
      <c r="J13" s="31"/>
      <c r="L13" s="407"/>
      <c r="M13" s="31"/>
    </row>
    <row r="14" spans="1:13" x14ac:dyDescent="0.3">
      <c r="B14" s="395"/>
      <c r="C14" s="47">
        <v>2016</v>
      </c>
      <c r="D14" s="100">
        <v>1287.1663570000001</v>
      </c>
      <c r="E14" s="117">
        <v>564.99148500000001</v>
      </c>
      <c r="F14" s="134">
        <f t="shared" si="0"/>
        <v>0.43894208540132001</v>
      </c>
      <c r="J14" s="31"/>
      <c r="L14" s="407"/>
      <c r="M14" s="31"/>
    </row>
    <row r="15" spans="1:13" x14ac:dyDescent="0.3">
      <c r="B15" s="396"/>
      <c r="C15" s="96">
        <v>2015</v>
      </c>
      <c r="D15" s="48">
        <v>1059.231147</v>
      </c>
      <c r="E15" s="129">
        <v>499.06385499999999</v>
      </c>
      <c r="F15" s="135">
        <f t="shared" si="0"/>
        <v>0.47115670306096086</v>
      </c>
      <c r="J15" s="31"/>
      <c r="L15" s="407"/>
      <c r="M15" s="31"/>
    </row>
    <row r="16" spans="1:13" x14ac:dyDescent="0.3">
      <c r="B16" s="395" t="s">
        <v>9</v>
      </c>
      <c r="C16" s="47">
        <v>2019</v>
      </c>
      <c r="D16" s="100">
        <v>565.894316</v>
      </c>
      <c r="E16" s="100">
        <v>492.07938799999999</v>
      </c>
      <c r="F16" s="19">
        <f>+E16/D16</f>
        <v>0.86956057710252732</v>
      </c>
      <c r="J16" s="31"/>
      <c r="L16" s="407"/>
      <c r="M16" s="31"/>
    </row>
    <row r="17" spans="1:13" x14ac:dyDescent="0.3">
      <c r="B17" s="395"/>
      <c r="C17" s="47">
        <v>2018</v>
      </c>
      <c r="D17" s="100">
        <v>558.74794499999996</v>
      </c>
      <c r="E17" s="263">
        <v>337.79621700000001</v>
      </c>
      <c r="F17" s="19">
        <f>+E17/D17</f>
        <v>0.60455921139897895</v>
      </c>
      <c r="J17" s="31"/>
      <c r="L17" s="407"/>
      <c r="M17" s="31"/>
    </row>
    <row r="18" spans="1:13" x14ac:dyDescent="0.3">
      <c r="B18" s="395"/>
      <c r="C18" s="47">
        <v>2017</v>
      </c>
      <c r="D18" s="100">
        <v>826.28794300000004</v>
      </c>
      <c r="E18" s="264">
        <v>484.248942</v>
      </c>
      <c r="F18" s="19">
        <f t="shared" si="0"/>
        <v>0.586053501206661</v>
      </c>
      <c r="J18" s="31"/>
      <c r="L18" s="407"/>
      <c r="M18" s="31"/>
    </row>
    <row r="19" spans="1:13" x14ac:dyDescent="0.3">
      <c r="B19" s="395"/>
      <c r="C19" s="47">
        <v>2016</v>
      </c>
      <c r="D19" s="100">
        <v>674.24427900000001</v>
      </c>
      <c r="E19" s="117">
        <v>453.98168299999998</v>
      </c>
      <c r="F19" s="134">
        <f t="shared" si="0"/>
        <v>0.67331929560206172</v>
      </c>
      <c r="J19" s="31"/>
      <c r="L19" s="407"/>
      <c r="M19" s="31"/>
    </row>
    <row r="20" spans="1:13" x14ac:dyDescent="0.3">
      <c r="B20" s="396"/>
      <c r="C20" s="96">
        <v>2015</v>
      </c>
      <c r="D20" s="48">
        <v>542.67995299999995</v>
      </c>
      <c r="E20" s="129">
        <v>364.91022900000002</v>
      </c>
      <c r="F20" s="135">
        <f t="shared" si="0"/>
        <v>0.67242253372864147</v>
      </c>
      <c r="J20" s="31"/>
      <c r="L20" s="407"/>
      <c r="M20" s="31"/>
    </row>
    <row r="21" spans="1:13" x14ac:dyDescent="0.3">
      <c r="A21" s="31"/>
      <c r="B21" s="395" t="s">
        <v>8</v>
      </c>
      <c r="C21" s="47">
        <v>2019</v>
      </c>
      <c r="D21" s="100">
        <v>515.52237700000001</v>
      </c>
      <c r="E21" s="100">
        <v>467.90824700000002</v>
      </c>
      <c r="F21" s="19">
        <f>+E21/D21</f>
        <v>0.90763906258137073</v>
      </c>
      <c r="I21" s="31"/>
      <c r="J21" s="31"/>
      <c r="L21" s="407"/>
      <c r="M21" s="31"/>
    </row>
    <row r="22" spans="1:13" x14ac:dyDescent="0.3">
      <c r="A22" s="31"/>
      <c r="B22" s="395"/>
      <c r="C22" s="130">
        <v>2018</v>
      </c>
      <c r="D22" s="100">
        <v>481.12262099999998</v>
      </c>
      <c r="E22" s="262">
        <v>296.726001</v>
      </c>
      <c r="F22" s="19">
        <f>+E22/D22</f>
        <v>0.61673674869675277</v>
      </c>
      <c r="I22" s="31"/>
      <c r="J22" s="31"/>
      <c r="L22" s="407"/>
      <c r="M22" s="31"/>
    </row>
    <row r="23" spans="1:13" ht="16.2" customHeight="1" x14ac:dyDescent="0.3">
      <c r="B23" s="395"/>
      <c r="C23" s="130">
        <v>2017</v>
      </c>
      <c r="D23" s="100">
        <v>565.82144700000003</v>
      </c>
      <c r="E23" s="117">
        <v>254.45758799999999</v>
      </c>
      <c r="F23" s="134">
        <f t="shared" si="0"/>
        <v>0.44971357899058212</v>
      </c>
      <c r="L23" s="407"/>
      <c r="M23" s="31"/>
    </row>
    <row r="24" spans="1:13" x14ac:dyDescent="0.3">
      <c r="B24" s="395"/>
      <c r="C24" s="130">
        <v>2016</v>
      </c>
      <c r="D24" s="100">
        <v>497.949141</v>
      </c>
      <c r="E24" s="117">
        <v>257.11435399999999</v>
      </c>
      <c r="F24" s="134">
        <f t="shared" si="0"/>
        <v>0.51634661620994737</v>
      </c>
      <c r="L24" s="407"/>
      <c r="M24" s="31"/>
    </row>
    <row r="25" spans="1:13" x14ac:dyDescent="0.3">
      <c r="B25" s="396"/>
      <c r="C25" s="131">
        <v>2015</v>
      </c>
      <c r="D25" s="48">
        <v>465.57901600000002</v>
      </c>
      <c r="E25" s="129">
        <v>272.45214199999998</v>
      </c>
      <c r="F25" s="134">
        <f t="shared" si="0"/>
        <v>0.58518990898850987</v>
      </c>
      <c r="L25" s="407"/>
      <c r="M25" s="31"/>
    </row>
    <row r="26" spans="1:13" x14ac:dyDescent="0.3">
      <c r="B26" s="395" t="s">
        <v>10</v>
      </c>
      <c r="C26" s="47">
        <v>2019</v>
      </c>
      <c r="D26" s="100">
        <v>169.747964</v>
      </c>
      <c r="E26" s="100">
        <v>151.542723</v>
      </c>
      <c r="F26" s="332">
        <f>+E26/D26</f>
        <v>0.89275134398666478</v>
      </c>
    </row>
    <row r="27" spans="1:13" x14ac:dyDescent="0.3">
      <c r="B27" s="395"/>
      <c r="C27" s="130">
        <v>2018</v>
      </c>
      <c r="D27" s="100">
        <v>229.280035</v>
      </c>
      <c r="E27" s="263">
        <v>150.64923400000001</v>
      </c>
      <c r="F27" s="19">
        <f>+E27/D27</f>
        <v>0.65705343249794956</v>
      </c>
    </row>
    <row r="28" spans="1:13" x14ac:dyDescent="0.3">
      <c r="B28" s="395"/>
      <c r="C28" s="130">
        <v>2017</v>
      </c>
      <c r="D28" s="100">
        <v>198.68786499999999</v>
      </c>
      <c r="E28" s="264">
        <v>116.39703</v>
      </c>
      <c r="F28" s="19">
        <f t="shared" si="0"/>
        <v>0.58582858092516121</v>
      </c>
    </row>
    <row r="29" spans="1:13" x14ac:dyDescent="0.3">
      <c r="B29" s="395"/>
      <c r="C29" s="130">
        <v>2016</v>
      </c>
      <c r="D29" s="100">
        <v>159.53429299999999</v>
      </c>
      <c r="E29" s="117">
        <v>94.033214000000001</v>
      </c>
      <c r="F29" s="134">
        <f t="shared" si="0"/>
        <v>0.58942320319807362</v>
      </c>
      <c r="G29" s="94"/>
    </row>
    <row r="30" spans="1:13" x14ac:dyDescent="0.3">
      <c r="B30" s="396"/>
      <c r="C30" s="131">
        <v>2015</v>
      </c>
      <c r="D30" s="48">
        <v>162.040368</v>
      </c>
      <c r="E30" s="129">
        <v>84.574543000000006</v>
      </c>
      <c r="F30" s="135">
        <f t="shared" si="0"/>
        <v>0.5219350217718588</v>
      </c>
    </row>
    <row r="31" spans="1:13" x14ac:dyDescent="0.3">
      <c r="B31" s="395" t="s">
        <v>11</v>
      </c>
      <c r="C31" s="261">
        <v>2019</v>
      </c>
      <c r="D31" s="100">
        <v>18.449012</v>
      </c>
      <c r="E31" s="100">
        <v>14.346738999999999</v>
      </c>
      <c r="F31" s="19">
        <f>+E31/D31</f>
        <v>0.77764267268079179</v>
      </c>
    </row>
    <row r="32" spans="1:13" x14ac:dyDescent="0.3">
      <c r="B32" s="395"/>
      <c r="C32" s="130">
        <v>2018</v>
      </c>
      <c r="D32" s="100">
        <v>15.711026</v>
      </c>
      <c r="E32" s="262">
        <v>2.802584</v>
      </c>
      <c r="F32" s="19">
        <f>+E32/D32</f>
        <v>0.17838325771976954</v>
      </c>
    </row>
    <row r="33" spans="2:6" x14ac:dyDescent="0.3">
      <c r="B33" s="395"/>
      <c r="C33" s="130">
        <v>2017</v>
      </c>
      <c r="D33" s="100">
        <v>17.996300000000002</v>
      </c>
      <c r="E33" s="117">
        <v>1.503959</v>
      </c>
      <c r="F33" s="134">
        <f t="shared" si="0"/>
        <v>8.3570456149319572E-2</v>
      </c>
    </row>
    <row r="34" spans="2:6" x14ac:dyDescent="0.3">
      <c r="B34" s="395"/>
      <c r="C34" s="130">
        <v>2016</v>
      </c>
      <c r="D34" s="100">
        <v>10.910818000000001</v>
      </c>
      <c r="E34" s="117">
        <v>1.114441</v>
      </c>
      <c r="F34" s="134">
        <f t="shared" si="0"/>
        <v>0.10214092105651473</v>
      </c>
    </row>
    <row r="35" spans="2:6" x14ac:dyDescent="0.3">
      <c r="B35" s="396"/>
      <c r="C35" s="131">
        <v>2015</v>
      </c>
      <c r="D35" s="48">
        <v>12.481769999999999</v>
      </c>
      <c r="E35" s="129">
        <v>5.8403419999999997</v>
      </c>
      <c r="F35" s="135">
        <f t="shared" si="0"/>
        <v>0.46790975959339098</v>
      </c>
    </row>
    <row r="36" spans="2:6" x14ac:dyDescent="0.3">
      <c r="B36" s="395" t="s">
        <v>12</v>
      </c>
      <c r="C36" s="47">
        <v>2019</v>
      </c>
      <c r="D36" s="100">
        <v>19.707585000000002</v>
      </c>
      <c r="E36" s="100">
        <v>19.432687000000001</v>
      </c>
      <c r="F36" s="134">
        <f>+E36/D36</f>
        <v>0.9860511574604397</v>
      </c>
    </row>
    <row r="37" spans="2:6" x14ac:dyDescent="0.3">
      <c r="B37" s="395"/>
      <c r="C37" s="130">
        <v>2018</v>
      </c>
      <c r="D37" s="100">
        <v>22.046105000000001</v>
      </c>
      <c r="E37" s="32">
        <v>9.962904</v>
      </c>
      <c r="F37" s="134">
        <f>+E37/D37</f>
        <v>0.45191220852844527</v>
      </c>
    </row>
    <row r="38" spans="2:6" x14ac:dyDescent="0.3">
      <c r="B38" s="395"/>
      <c r="C38" s="130">
        <v>2017</v>
      </c>
      <c r="D38" s="100">
        <v>20.947258999999999</v>
      </c>
      <c r="E38" s="117">
        <v>6.4935700000000001</v>
      </c>
      <c r="F38" s="134">
        <f t="shared" si="0"/>
        <v>0.3099961670402796</v>
      </c>
    </row>
    <row r="39" spans="2:6" x14ac:dyDescent="0.3">
      <c r="B39" s="395"/>
      <c r="C39" s="130">
        <v>2016</v>
      </c>
      <c r="D39" s="100">
        <v>36.113754999999998</v>
      </c>
      <c r="E39" s="117">
        <v>6.3578229999999998</v>
      </c>
      <c r="F39" s="134">
        <f t="shared" si="0"/>
        <v>0.17604990120800232</v>
      </c>
    </row>
    <row r="40" spans="2:6" ht="13.8" customHeight="1" x14ac:dyDescent="0.3">
      <c r="B40" s="396"/>
      <c r="C40" s="131">
        <v>2015</v>
      </c>
      <c r="D40" s="48">
        <v>9.392182</v>
      </c>
      <c r="E40" s="129">
        <v>5.0377489999999998</v>
      </c>
      <c r="F40" s="135">
        <f t="shared" si="0"/>
        <v>0.53637685044859651</v>
      </c>
    </row>
    <row r="41" spans="2:6" x14ac:dyDescent="0.3">
      <c r="B41" s="395" t="s">
        <v>13</v>
      </c>
      <c r="C41" s="47">
        <v>2019</v>
      </c>
      <c r="D41" s="100">
        <v>33.706992</v>
      </c>
      <c r="E41" s="100">
        <v>28.811800999999999</v>
      </c>
      <c r="F41" s="134">
        <f>+E41/D41</f>
        <v>0.85477223835339566</v>
      </c>
    </row>
    <row r="42" spans="2:6" x14ac:dyDescent="0.3">
      <c r="B42" s="395"/>
      <c r="C42" s="27">
        <v>2018</v>
      </c>
      <c r="D42" s="100">
        <v>34.597166000000001</v>
      </c>
      <c r="E42" s="32">
        <v>24.696736999999999</v>
      </c>
      <c r="F42" s="134">
        <f>+E42/D42</f>
        <v>0.71383699462551353</v>
      </c>
    </row>
    <row r="43" spans="2:6" x14ac:dyDescent="0.3">
      <c r="B43" s="395"/>
      <c r="C43" s="27">
        <v>2017</v>
      </c>
      <c r="D43" s="100">
        <v>31.352875999999998</v>
      </c>
      <c r="E43" s="117">
        <v>21.305910000000001</v>
      </c>
      <c r="F43" s="134">
        <f t="shared" si="0"/>
        <v>0.67955201302744928</v>
      </c>
    </row>
    <row r="44" spans="2:6" x14ac:dyDescent="0.3">
      <c r="B44" s="395"/>
      <c r="C44" s="27">
        <v>2016</v>
      </c>
      <c r="D44" s="100">
        <v>26.687366999999998</v>
      </c>
      <c r="E44" s="117">
        <v>18.660886999999999</v>
      </c>
      <c r="F44" s="134">
        <f t="shared" si="0"/>
        <v>0.69924046834594056</v>
      </c>
    </row>
    <row r="45" spans="2:6" x14ac:dyDescent="0.3">
      <c r="B45" s="396"/>
      <c r="C45" s="28">
        <v>2015</v>
      </c>
      <c r="D45" s="48">
        <v>28.677201</v>
      </c>
      <c r="E45" s="129">
        <v>13.9772</v>
      </c>
      <c r="F45" s="135">
        <f t="shared" si="0"/>
        <v>0.48739763688931842</v>
      </c>
    </row>
    <row r="46" spans="2:6" x14ac:dyDescent="0.3">
      <c r="B46" s="395" t="s">
        <v>14</v>
      </c>
      <c r="C46" s="261">
        <v>2019</v>
      </c>
      <c r="D46" s="100">
        <v>5.4138440000000001</v>
      </c>
      <c r="E46" s="100">
        <v>4.9167129999999997</v>
      </c>
      <c r="F46" s="19">
        <f>+E46/D46</f>
        <v>0.90817411805733594</v>
      </c>
    </row>
    <row r="47" spans="2:6" x14ac:dyDescent="0.3">
      <c r="B47" s="395"/>
      <c r="C47" s="130">
        <v>2018</v>
      </c>
      <c r="D47" s="100">
        <v>4.3419080000000001</v>
      </c>
      <c r="E47" s="262">
        <v>2.487581</v>
      </c>
      <c r="F47" s="19">
        <f>+E47/D47</f>
        <v>0.57292347051112091</v>
      </c>
    </row>
    <row r="48" spans="2:6" x14ac:dyDescent="0.3">
      <c r="B48" s="395"/>
      <c r="C48" s="130">
        <v>2017</v>
      </c>
      <c r="D48" s="100">
        <v>4.0146620000000004</v>
      </c>
      <c r="E48" s="117">
        <v>1.3895919999999999</v>
      </c>
      <c r="F48" s="134">
        <f t="shared" ref="F48:F80" si="1">+E48/D48</f>
        <v>0.3461292631857924</v>
      </c>
    </row>
    <row r="49" spans="2:6" x14ac:dyDescent="0.3">
      <c r="B49" s="395"/>
      <c r="C49" s="130">
        <v>2016</v>
      </c>
      <c r="D49" s="100">
        <v>2.8413919999999999</v>
      </c>
      <c r="E49" s="117">
        <v>1.3154349999999999</v>
      </c>
      <c r="F49" s="134">
        <f t="shared" si="1"/>
        <v>0.46295442515499441</v>
      </c>
    </row>
    <row r="50" spans="2:6" x14ac:dyDescent="0.3">
      <c r="B50" s="396"/>
      <c r="C50" s="131">
        <v>2015</v>
      </c>
      <c r="D50" s="48">
        <v>2.8555730000000001</v>
      </c>
      <c r="E50" s="129">
        <v>1.4721919999999999</v>
      </c>
      <c r="F50" s="135">
        <f t="shared" si="1"/>
        <v>0.51555046920530478</v>
      </c>
    </row>
    <row r="51" spans="2:6" x14ac:dyDescent="0.3">
      <c r="B51" s="395" t="s">
        <v>15</v>
      </c>
      <c r="C51" s="261">
        <v>2019</v>
      </c>
      <c r="D51" s="100">
        <v>22.002832999999999</v>
      </c>
      <c r="E51" s="100">
        <v>17.243189000000001</v>
      </c>
      <c r="F51" s="134">
        <f>+E51/D51</f>
        <v>0.78368040151920448</v>
      </c>
    </row>
    <row r="52" spans="2:6" x14ac:dyDescent="0.3">
      <c r="B52" s="395"/>
      <c r="C52" s="130">
        <v>2018</v>
      </c>
      <c r="D52" s="100">
        <v>16.354733</v>
      </c>
      <c r="E52" s="32">
        <v>4.506348</v>
      </c>
      <c r="F52" s="134">
        <f>+E52/D52</f>
        <v>0.27553785194781233</v>
      </c>
    </row>
    <row r="53" spans="2:6" x14ac:dyDescent="0.3">
      <c r="B53" s="395"/>
      <c r="C53" s="130">
        <v>2017</v>
      </c>
      <c r="D53" s="100">
        <v>23.593482000000002</v>
      </c>
      <c r="E53" s="117">
        <v>7.6092019999999998</v>
      </c>
      <c r="F53" s="134">
        <f t="shared" si="1"/>
        <v>0.32251288724572319</v>
      </c>
    </row>
    <row r="54" spans="2:6" x14ac:dyDescent="0.3">
      <c r="B54" s="395"/>
      <c r="C54" s="130">
        <v>2016</v>
      </c>
      <c r="D54" s="100">
        <v>24.553011000000001</v>
      </c>
      <c r="E54" s="132">
        <v>12.811546999999999</v>
      </c>
      <c r="F54" s="134">
        <f t="shared" si="1"/>
        <v>0.52179127847089701</v>
      </c>
    </row>
    <row r="55" spans="2:6" x14ac:dyDescent="0.3">
      <c r="B55" s="396"/>
      <c r="C55" s="131">
        <v>2015</v>
      </c>
      <c r="D55" s="48">
        <v>19.096813000000001</v>
      </c>
      <c r="E55" s="129">
        <v>4.7104379999999999</v>
      </c>
      <c r="F55" s="134">
        <f t="shared" si="1"/>
        <v>0.24666094808594499</v>
      </c>
    </row>
    <row r="56" spans="2:6" x14ac:dyDescent="0.3">
      <c r="B56" s="395" t="s">
        <v>16</v>
      </c>
      <c r="C56" s="261">
        <v>2019</v>
      </c>
      <c r="D56" s="100">
        <v>7.8537080000000001</v>
      </c>
      <c r="E56" s="100">
        <v>6.729965</v>
      </c>
      <c r="F56" s="332">
        <f>+E56/D56</f>
        <v>0.85691561234514957</v>
      </c>
    </row>
    <row r="57" spans="2:6" x14ac:dyDescent="0.3">
      <c r="B57" s="395"/>
      <c r="C57" s="130">
        <v>2018</v>
      </c>
      <c r="D57" s="100">
        <v>17.636939999999999</v>
      </c>
      <c r="E57" s="262">
        <v>4.1320600000000001</v>
      </c>
      <c r="F57" s="19">
        <f>+E57/D57</f>
        <v>0.23428440534469133</v>
      </c>
    </row>
    <row r="58" spans="2:6" x14ac:dyDescent="0.3">
      <c r="B58" s="395"/>
      <c r="C58" s="130">
        <v>2017</v>
      </c>
      <c r="D58" s="100">
        <v>8.5871980000000008</v>
      </c>
      <c r="E58" s="117">
        <v>1.066721</v>
      </c>
      <c r="F58" s="134">
        <f t="shared" si="1"/>
        <v>0.12422224339068459</v>
      </c>
    </row>
    <row r="59" spans="2:6" x14ac:dyDescent="0.3">
      <c r="B59" s="395"/>
      <c r="C59" s="130">
        <v>2016</v>
      </c>
      <c r="D59" s="100">
        <v>8.356204</v>
      </c>
      <c r="E59" s="117">
        <v>1.4988870000000001</v>
      </c>
      <c r="F59" s="134">
        <f t="shared" si="1"/>
        <v>0.17937415122943384</v>
      </c>
    </row>
    <row r="60" spans="2:6" x14ac:dyDescent="0.3">
      <c r="B60" s="396"/>
      <c r="C60" s="131">
        <v>2015</v>
      </c>
      <c r="D60" s="48">
        <v>9.1076110000000003</v>
      </c>
      <c r="E60" s="129">
        <v>1.1681919999999999</v>
      </c>
      <c r="F60" s="135">
        <f t="shared" si="1"/>
        <v>0.12826546939696917</v>
      </c>
    </row>
    <row r="61" spans="2:6" x14ac:dyDescent="0.3">
      <c r="B61" s="395" t="s">
        <v>17</v>
      </c>
      <c r="C61" s="47">
        <v>2019</v>
      </c>
      <c r="D61" s="100">
        <v>5.6763630000000003</v>
      </c>
      <c r="E61" s="100">
        <v>4.9083800000000002</v>
      </c>
      <c r="F61" s="19">
        <f>+E61/D61</f>
        <v>0.86470509373695792</v>
      </c>
    </row>
    <row r="62" spans="2:6" x14ac:dyDescent="0.3">
      <c r="B62" s="395"/>
      <c r="C62" s="130">
        <v>2018</v>
      </c>
      <c r="D62" s="100">
        <v>3.6929090000000002</v>
      </c>
      <c r="E62" s="263">
        <v>2.0720070000000002</v>
      </c>
      <c r="F62" s="19">
        <f>+E62/D62</f>
        <v>0.56107718874199175</v>
      </c>
    </row>
    <row r="63" spans="2:6" x14ac:dyDescent="0.3">
      <c r="B63" s="395"/>
      <c r="C63" s="130">
        <v>2017</v>
      </c>
      <c r="D63" s="100">
        <v>1.100185</v>
      </c>
      <c r="E63" s="264">
        <v>0.31629299999999999</v>
      </c>
      <c r="F63" s="19">
        <f t="shared" si="1"/>
        <v>0.28749074019369469</v>
      </c>
    </row>
    <row r="64" spans="2:6" x14ac:dyDescent="0.3">
      <c r="B64" s="395"/>
      <c r="C64" s="130">
        <v>2016</v>
      </c>
      <c r="D64" s="100">
        <v>0.80537499999999995</v>
      </c>
      <c r="E64" s="117">
        <v>0.143037</v>
      </c>
      <c r="F64" s="134">
        <f t="shared" si="1"/>
        <v>0.17760297997827099</v>
      </c>
    </row>
    <row r="65" spans="2:7" x14ac:dyDescent="0.3">
      <c r="B65" s="396"/>
      <c r="C65" s="131">
        <v>2015</v>
      </c>
      <c r="D65" s="48">
        <v>0.44133600000000001</v>
      </c>
      <c r="E65" s="129">
        <v>0</v>
      </c>
      <c r="F65" s="134">
        <f t="shared" si="1"/>
        <v>0</v>
      </c>
    </row>
    <row r="66" spans="2:7" x14ac:dyDescent="0.3">
      <c r="B66" s="395" t="s">
        <v>18</v>
      </c>
      <c r="C66" s="261">
        <v>2019</v>
      </c>
      <c r="D66" s="100">
        <v>0.50370400000000004</v>
      </c>
      <c r="E66" s="100">
        <v>0.29835899999999999</v>
      </c>
      <c r="F66" s="332">
        <f>+E66/D66</f>
        <v>0.59233001921763573</v>
      </c>
    </row>
    <row r="67" spans="2:7" x14ac:dyDescent="0.3">
      <c r="B67" s="395"/>
      <c r="C67" s="27">
        <v>2018</v>
      </c>
      <c r="D67" s="8">
        <v>0.50259500000000001</v>
      </c>
      <c r="E67" s="262">
        <v>0.21503900000000001</v>
      </c>
      <c r="F67" s="19">
        <f>+E67/D67</f>
        <v>0.42785741999025062</v>
      </c>
    </row>
    <row r="68" spans="2:7" x14ac:dyDescent="0.3">
      <c r="B68" s="395"/>
      <c r="C68" s="27">
        <v>2017</v>
      </c>
      <c r="D68" s="8">
        <v>0.55410800000000004</v>
      </c>
      <c r="E68" s="117">
        <v>9.6599999999999995E-4</v>
      </c>
      <c r="F68" s="134">
        <f t="shared" si="1"/>
        <v>1.7433424530957861E-3</v>
      </c>
    </row>
    <row r="69" spans="2:7" ht="14.4" customHeight="1" x14ac:dyDescent="0.3">
      <c r="B69" s="395"/>
      <c r="C69" s="27">
        <v>2016</v>
      </c>
      <c r="D69" s="8">
        <v>0.554504</v>
      </c>
      <c r="E69" s="117">
        <v>0</v>
      </c>
      <c r="F69" s="134">
        <f t="shared" si="1"/>
        <v>0</v>
      </c>
    </row>
    <row r="70" spans="2:7" x14ac:dyDescent="0.3">
      <c r="B70" s="396"/>
      <c r="C70" s="28">
        <v>2015</v>
      </c>
      <c r="D70" s="48">
        <v>1.415756</v>
      </c>
      <c r="E70" s="129">
        <v>0.223052</v>
      </c>
      <c r="F70" s="134">
        <f t="shared" si="1"/>
        <v>0.15754974727283516</v>
      </c>
    </row>
    <row r="71" spans="2:7" x14ac:dyDescent="0.3">
      <c r="B71" s="395" t="s">
        <v>19</v>
      </c>
      <c r="C71" s="261">
        <v>2019</v>
      </c>
      <c r="D71" s="100">
        <v>7.5200480000000001</v>
      </c>
      <c r="E71" s="100">
        <v>4.7619600000000002</v>
      </c>
      <c r="F71" s="332">
        <f>+E71/D71</f>
        <v>0.63323531977455461</v>
      </c>
    </row>
    <row r="72" spans="2:7" x14ac:dyDescent="0.3">
      <c r="B72" s="395"/>
      <c r="C72" s="130">
        <v>2018</v>
      </c>
      <c r="D72" s="100">
        <v>3.0275979999999998</v>
      </c>
      <c r="E72" s="262">
        <v>0.37643199999999999</v>
      </c>
      <c r="F72" s="19">
        <f>+E72/D72</f>
        <v>0.12433354758458687</v>
      </c>
    </row>
    <row r="73" spans="2:7" x14ac:dyDescent="0.3">
      <c r="B73" s="395"/>
      <c r="C73" s="130">
        <v>2017</v>
      </c>
      <c r="D73" s="100">
        <v>3.5685859999999998</v>
      </c>
      <c r="E73" s="117">
        <v>0.46514</v>
      </c>
      <c r="F73" s="134">
        <f t="shared" si="1"/>
        <v>0.13034294255483825</v>
      </c>
    </row>
    <row r="74" spans="2:7" x14ac:dyDescent="0.3">
      <c r="B74" s="395"/>
      <c r="C74" s="130">
        <v>2016</v>
      </c>
      <c r="D74" s="100">
        <v>2.4154719999999998</v>
      </c>
      <c r="E74" s="117">
        <v>0.36993700000000002</v>
      </c>
      <c r="F74" s="134">
        <f t="shared" si="1"/>
        <v>0.15315308974809067</v>
      </c>
    </row>
    <row r="75" spans="2:7" x14ac:dyDescent="0.3">
      <c r="B75" s="396"/>
      <c r="C75" s="131">
        <v>2015</v>
      </c>
      <c r="D75" s="48">
        <v>1.9385269999999999</v>
      </c>
      <c r="E75" s="129">
        <v>0.22825400000000001</v>
      </c>
      <c r="F75" s="135">
        <f t="shared" si="1"/>
        <v>0.11774610309786762</v>
      </c>
    </row>
    <row r="76" spans="2:7" x14ac:dyDescent="0.3">
      <c r="B76" s="395" t="s">
        <v>43</v>
      </c>
      <c r="C76" s="47">
        <v>2019</v>
      </c>
      <c r="D76" s="100">
        <v>2.2037360000000001</v>
      </c>
      <c r="E76" s="100">
        <v>2.2037360000000001</v>
      </c>
      <c r="F76" s="134">
        <f>+E76/D76</f>
        <v>1</v>
      </c>
    </row>
    <row r="77" spans="2:7" x14ac:dyDescent="0.3">
      <c r="B77" s="395"/>
      <c r="C77" s="130">
        <v>2018</v>
      </c>
      <c r="D77" s="100">
        <v>1.6363730000000001</v>
      </c>
      <c r="E77" s="32">
        <v>1.146863</v>
      </c>
      <c r="F77" s="134">
        <f>+E77/D77</f>
        <v>0.70085671176437148</v>
      </c>
    </row>
    <row r="78" spans="2:7" x14ac:dyDescent="0.3">
      <c r="B78" s="395"/>
      <c r="C78" s="130">
        <v>2017</v>
      </c>
      <c r="D78" s="100">
        <v>1.721895</v>
      </c>
      <c r="E78" s="117">
        <v>1.019155</v>
      </c>
      <c r="F78" s="134">
        <f t="shared" si="1"/>
        <v>0.59187987653137974</v>
      </c>
    </row>
    <row r="79" spans="2:7" x14ac:dyDescent="0.3">
      <c r="B79" s="395"/>
      <c r="C79" s="130">
        <v>2016</v>
      </c>
      <c r="D79" s="100">
        <v>0.75415299999999996</v>
      </c>
      <c r="E79" s="117">
        <v>0.32610899999999998</v>
      </c>
      <c r="F79" s="134">
        <f t="shared" si="1"/>
        <v>0.43241755983202346</v>
      </c>
    </row>
    <row r="80" spans="2:7" x14ac:dyDescent="0.3">
      <c r="B80" s="396"/>
      <c r="C80" s="131">
        <v>2015</v>
      </c>
      <c r="D80" s="48">
        <v>0.70162999999999998</v>
      </c>
      <c r="E80" s="129">
        <v>0.51554500000000003</v>
      </c>
      <c r="F80" s="135">
        <f t="shared" si="1"/>
        <v>0.73478186508558652</v>
      </c>
      <c r="G80" s="94"/>
    </row>
    <row r="81" spans="2:6" x14ac:dyDescent="0.3">
      <c r="B81" s="395" t="s">
        <v>20</v>
      </c>
      <c r="C81" s="261">
        <v>2019</v>
      </c>
      <c r="D81" s="100">
        <v>1.020033</v>
      </c>
      <c r="E81" s="100">
        <v>0.65408699999999997</v>
      </c>
      <c r="F81" s="134">
        <f>+E81/D81</f>
        <v>0.64124101867292527</v>
      </c>
    </row>
    <row r="82" spans="2:6" x14ac:dyDescent="0.3">
      <c r="B82" s="395"/>
      <c r="C82" s="63">
        <v>2018</v>
      </c>
      <c r="D82" s="65">
        <v>1.9137999999999999E-2</v>
      </c>
      <c r="E82" s="32">
        <v>0</v>
      </c>
      <c r="F82" s="134">
        <f>+E82/D82</f>
        <v>0</v>
      </c>
    </row>
    <row r="83" spans="2:6" x14ac:dyDescent="0.3">
      <c r="B83" s="395"/>
      <c r="C83" s="130">
        <v>2017</v>
      </c>
      <c r="D83" s="100">
        <v>0</v>
      </c>
      <c r="E83" s="117">
        <v>0</v>
      </c>
      <c r="F83" s="136" t="s">
        <v>78</v>
      </c>
    </row>
    <row r="84" spans="2:6" x14ac:dyDescent="0.3">
      <c r="B84" s="395"/>
      <c r="C84" s="130">
        <v>2016</v>
      </c>
      <c r="D84" s="100">
        <v>5.4357999999999997E-2</v>
      </c>
      <c r="E84" s="117">
        <v>0</v>
      </c>
      <c r="F84" s="134">
        <f>+E84/D84</f>
        <v>0</v>
      </c>
    </row>
    <row r="85" spans="2:6" x14ac:dyDescent="0.3">
      <c r="B85" s="396"/>
      <c r="C85" s="133">
        <v>2015</v>
      </c>
      <c r="D85" s="48">
        <v>0.13195599999999999</v>
      </c>
      <c r="E85" s="129">
        <v>7.5178999999999996E-2</v>
      </c>
      <c r="F85" s="134">
        <f>+E85/D85</f>
        <v>0.56972778805056234</v>
      </c>
    </row>
    <row r="86" spans="2:6" x14ac:dyDescent="0.3">
      <c r="B86" s="30" t="s">
        <v>198</v>
      </c>
      <c r="E86" s="32"/>
      <c r="F86" s="68"/>
    </row>
  </sheetData>
  <mergeCells count="20">
    <mergeCell ref="B71:B75"/>
    <mergeCell ref="B76:B80"/>
    <mergeCell ref="B81:B85"/>
    <mergeCell ref="B41:B45"/>
    <mergeCell ref="B46:B50"/>
    <mergeCell ref="B51:B55"/>
    <mergeCell ref="B56:B60"/>
    <mergeCell ref="B61:B65"/>
    <mergeCell ref="B66:B70"/>
    <mergeCell ref="B26:B30"/>
    <mergeCell ref="B31:B35"/>
    <mergeCell ref="B36:B40"/>
    <mergeCell ref="L10:L25"/>
    <mergeCell ref="C4:C5"/>
    <mergeCell ref="B4:B5"/>
    <mergeCell ref="H8:H10"/>
    <mergeCell ref="B6:B10"/>
    <mergeCell ref="B11:B15"/>
    <mergeCell ref="B16:B20"/>
    <mergeCell ref="B21:B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2"/>
  <sheetViews>
    <sheetView showGridLines="0" zoomScaleNormal="100" workbookViewId="0"/>
  </sheetViews>
  <sheetFormatPr defaultRowHeight="14.4" x14ac:dyDescent="0.3"/>
  <cols>
    <col min="1" max="1" width="1.77734375" style="47" customWidth="1"/>
    <col min="2" max="2" width="75.77734375" style="47" customWidth="1"/>
    <col min="3" max="3" width="20.77734375" style="47" customWidth="1"/>
    <col min="4" max="6" width="30.77734375" style="47" customWidth="1"/>
    <col min="7" max="16384" width="8.88671875" style="47"/>
  </cols>
  <sheetData>
    <row r="1" spans="2:10" ht="14.4" customHeight="1" x14ac:dyDescent="0.3"/>
    <row r="2" spans="2:10" ht="14.4" customHeight="1" x14ac:dyDescent="0.3">
      <c r="B2" s="110" t="s">
        <v>158</v>
      </c>
      <c r="C2" s="46"/>
      <c r="D2" s="46"/>
      <c r="E2" s="46"/>
      <c r="F2" s="46"/>
      <c r="G2" s="46"/>
      <c r="H2" s="46"/>
      <c r="I2" s="46"/>
      <c r="J2" s="46"/>
    </row>
    <row r="3" spans="2:10" ht="14.4" customHeight="1" x14ac:dyDescent="0.3"/>
    <row r="4" spans="2:10" x14ac:dyDescent="0.3">
      <c r="B4" s="372" t="s">
        <v>141</v>
      </c>
      <c r="C4" s="409" t="s">
        <v>2</v>
      </c>
      <c r="D4" s="6" t="s">
        <v>63</v>
      </c>
      <c r="E4" s="86" t="s">
        <v>64</v>
      </c>
      <c r="F4" s="210" t="s">
        <v>80</v>
      </c>
    </row>
    <row r="5" spans="2:10" x14ac:dyDescent="0.3">
      <c r="B5" s="372"/>
      <c r="C5" s="409"/>
      <c r="D5" s="86" t="s">
        <v>0</v>
      </c>
      <c r="E5" s="86" t="s">
        <v>107</v>
      </c>
      <c r="F5" s="210" t="s">
        <v>145</v>
      </c>
    </row>
    <row r="6" spans="2:10" x14ac:dyDescent="0.3">
      <c r="B6" s="395" t="s">
        <v>23</v>
      </c>
      <c r="C6" s="47">
        <v>2019</v>
      </c>
      <c r="D6" s="13">
        <v>1.3475429999999999</v>
      </c>
      <c r="E6" s="13">
        <v>1.111083</v>
      </c>
      <c r="F6" s="134">
        <f>+E6/D6</f>
        <v>0.82452508009020875</v>
      </c>
      <c r="H6" s="407"/>
    </row>
    <row r="7" spans="2:10" x14ac:dyDescent="0.3">
      <c r="B7" s="395"/>
      <c r="C7" s="47">
        <v>2018</v>
      </c>
      <c r="D7" s="12">
        <v>1.480084</v>
      </c>
      <c r="E7" s="13">
        <v>6.5322000000000005E-2</v>
      </c>
      <c r="F7" s="134">
        <f>+E7/D7</f>
        <v>4.4133981584828973E-2</v>
      </c>
      <c r="H7" s="407"/>
    </row>
    <row r="8" spans="2:10" x14ac:dyDescent="0.3">
      <c r="B8" s="395"/>
      <c r="C8" s="47">
        <v>2017</v>
      </c>
      <c r="D8" s="12">
        <v>2.5200300000000002</v>
      </c>
      <c r="E8" s="12">
        <v>0</v>
      </c>
      <c r="F8" s="134">
        <f t="shared" ref="F8:F45" si="0">+E8/D8</f>
        <v>0</v>
      </c>
      <c r="H8" s="407"/>
    </row>
    <row r="9" spans="2:10" x14ac:dyDescent="0.3">
      <c r="B9" s="395"/>
      <c r="C9" s="47">
        <v>2016</v>
      </c>
      <c r="D9" s="12">
        <v>1.2516940000000001</v>
      </c>
      <c r="E9" s="12">
        <v>0</v>
      </c>
      <c r="F9" s="134">
        <f t="shared" si="0"/>
        <v>0</v>
      </c>
      <c r="H9" s="407"/>
    </row>
    <row r="10" spans="2:10" x14ac:dyDescent="0.3">
      <c r="B10" s="396"/>
      <c r="C10" s="96">
        <v>2015</v>
      </c>
      <c r="D10" s="29">
        <v>0.47562300000000002</v>
      </c>
      <c r="E10" s="29">
        <v>4.9408000000000001E-2</v>
      </c>
      <c r="F10" s="135">
        <f t="shared" si="0"/>
        <v>0.10388059450447097</v>
      </c>
      <c r="H10" s="407"/>
    </row>
    <row r="11" spans="2:10" x14ac:dyDescent="0.3">
      <c r="B11" s="229"/>
      <c r="C11" s="31">
        <v>2019</v>
      </c>
      <c r="D11" s="13">
        <v>12.323513</v>
      </c>
      <c r="E11" s="13">
        <v>11.554316999999999</v>
      </c>
      <c r="F11" s="134">
        <f t="shared" si="0"/>
        <v>0.93758305768817696</v>
      </c>
      <c r="H11" s="407"/>
    </row>
    <row r="12" spans="2:10" x14ac:dyDescent="0.3">
      <c r="B12" s="395" t="s">
        <v>24</v>
      </c>
      <c r="C12" s="94">
        <v>2018</v>
      </c>
      <c r="D12" s="13">
        <v>15.041703999999999</v>
      </c>
      <c r="E12" s="13">
        <v>7.3550170000000001</v>
      </c>
      <c r="F12" s="134">
        <f t="shared" si="0"/>
        <v>0.48897498581277765</v>
      </c>
      <c r="H12" s="407"/>
    </row>
    <row r="13" spans="2:10" x14ac:dyDescent="0.3">
      <c r="B13" s="395"/>
      <c r="C13" s="94">
        <v>2017</v>
      </c>
      <c r="D13" s="12">
        <v>19.525884000000001</v>
      </c>
      <c r="E13" s="12">
        <v>7.1083400000000001</v>
      </c>
      <c r="F13" s="134">
        <f t="shared" si="0"/>
        <v>0.36404702598868249</v>
      </c>
      <c r="H13" s="407"/>
    </row>
    <row r="14" spans="2:10" x14ac:dyDescent="0.3">
      <c r="B14" s="395"/>
      <c r="C14" s="94">
        <v>2016</v>
      </c>
      <c r="D14" s="12">
        <v>12.434903</v>
      </c>
      <c r="E14" s="12">
        <v>2.0316100000000001</v>
      </c>
      <c r="F14" s="134">
        <f t="shared" si="0"/>
        <v>0.16337964196423568</v>
      </c>
      <c r="H14" s="407"/>
    </row>
    <row r="15" spans="2:10" x14ac:dyDescent="0.3">
      <c r="B15" s="396"/>
      <c r="C15" s="95">
        <v>2015</v>
      </c>
      <c r="D15" s="29">
        <v>11.626229</v>
      </c>
      <c r="E15" s="29">
        <v>5.4158860000000004</v>
      </c>
      <c r="F15" s="135">
        <f t="shared" si="0"/>
        <v>0.46583341855729837</v>
      </c>
      <c r="H15" s="407"/>
    </row>
    <row r="16" spans="2:10" x14ac:dyDescent="0.3">
      <c r="B16" s="229"/>
      <c r="C16" s="94">
        <v>2019</v>
      </c>
      <c r="D16" s="13">
        <v>720.28236200000003</v>
      </c>
      <c r="E16" s="13">
        <v>657.16241200000002</v>
      </c>
      <c r="F16" s="134">
        <f t="shared" si="0"/>
        <v>0.91236776946094367</v>
      </c>
      <c r="H16" s="407"/>
    </row>
    <row r="17" spans="1:8" x14ac:dyDescent="0.3">
      <c r="B17" s="395" t="s">
        <v>25</v>
      </c>
      <c r="C17" s="94">
        <v>2018</v>
      </c>
      <c r="D17" s="13">
        <v>584.07689300000004</v>
      </c>
      <c r="E17" s="13">
        <v>331.00621899999999</v>
      </c>
      <c r="F17" s="134">
        <f t="shared" si="0"/>
        <v>0.56671685349483591</v>
      </c>
      <c r="H17" s="407"/>
    </row>
    <row r="18" spans="1:8" x14ac:dyDescent="0.3">
      <c r="B18" s="395"/>
      <c r="C18" s="94">
        <v>2017</v>
      </c>
      <c r="D18" s="12">
        <v>574.10362799999996</v>
      </c>
      <c r="E18" s="12">
        <v>292.26981899999998</v>
      </c>
      <c r="F18" s="134">
        <f t="shared" si="0"/>
        <v>0.50908896015546523</v>
      </c>
      <c r="H18" s="407"/>
    </row>
    <row r="19" spans="1:8" x14ac:dyDescent="0.3">
      <c r="B19" s="395"/>
      <c r="C19" s="94">
        <v>2016</v>
      </c>
      <c r="D19" s="12">
        <v>555.41217099999994</v>
      </c>
      <c r="E19" s="12">
        <v>405.14698499999997</v>
      </c>
      <c r="F19" s="134">
        <f t="shared" si="0"/>
        <v>0.72945283908803649</v>
      </c>
      <c r="H19" s="407"/>
    </row>
    <row r="20" spans="1:8" x14ac:dyDescent="0.3">
      <c r="B20" s="396"/>
      <c r="C20" s="95">
        <v>2015</v>
      </c>
      <c r="D20" s="29">
        <v>497.085733</v>
      </c>
      <c r="E20" s="29">
        <v>340.61700400000001</v>
      </c>
      <c r="F20" s="135">
        <f t="shared" si="0"/>
        <v>0.68522788200803186</v>
      </c>
      <c r="H20" s="407"/>
    </row>
    <row r="21" spans="1:8" x14ac:dyDescent="0.3">
      <c r="B21" s="229"/>
      <c r="C21" s="94">
        <v>2019</v>
      </c>
      <c r="D21" s="13">
        <v>774.87203799999997</v>
      </c>
      <c r="E21" s="13">
        <v>14.570715999999999</v>
      </c>
      <c r="F21" s="134">
        <f t="shared" si="0"/>
        <v>1.8804028646598293E-2</v>
      </c>
      <c r="H21" s="407"/>
    </row>
    <row r="22" spans="1:8" x14ac:dyDescent="0.3">
      <c r="B22" s="395" t="s">
        <v>26</v>
      </c>
      <c r="C22" s="94">
        <v>2018</v>
      </c>
      <c r="D22" s="13">
        <v>684.95184600000005</v>
      </c>
      <c r="E22" s="13">
        <v>171.392291</v>
      </c>
      <c r="F22" s="134">
        <f t="shared" si="0"/>
        <v>0.25022531437925344</v>
      </c>
      <c r="H22" s="407"/>
    </row>
    <row r="23" spans="1:8" x14ac:dyDescent="0.3">
      <c r="B23" s="395"/>
      <c r="C23" s="94">
        <v>2017</v>
      </c>
      <c r="D23" s="12">
        <v>681.498017</v>
      </c>
      <c r="E23" s="12">
        <v>135.77908199999999</v>
      </c>
      <c r="F23" s="134">
        <f t="shared" si="0"/>
        <v>0.19923620995657276</v>
      </c>
      <c r="H23" s="407"/>
    </row>
    <row r="24" spans="1:8" x14ac:dyDescent="0.3">
      <c r="B24" s="395"/>
      <c r="C24" s="94">
        <v>2016</v>
      </c>
      <c r="D24" s="12">
        <v>768.85068200000001</v>
      </c>
      <c r="E24" s="12">
        <v>122.047743</v>
      </c>
      <c r="F24" s="134">
        <f t="shared" si="0"/>
        <v>0.15874050170901716</v>
      </c>
      <c r="H24" s="407"/>
    </row>
    <row r="25" spans="1:8" x14ac:dyDescent="0.3">
      <c r="B25" s="396"/>
      <c r="C25" s="95">
        <v>2015</v>
      </c>
      <c r="D25" s="29">
        <v>761.31332799999996</v>
      </c>
      <c r="E25" s="29">
        <v>150.11392000000001</v>
      </c>
      <c r="F25" s="135">
        <f t="shared" si="0"/>
        <v>0.19717758047708842</v>
      </c>
      <c r="H25" s="407"/>
    </row>
    <row r="26" spans="1:8" x14ac:dyDescent="0.3">
      <c r="B26" s="229"/>
      <c r="C26" s="94">
        <v>2019</v>
      </c>
      <c r="D26" s="13">
        <v>273.139094</v>
      </c>
      <c r="E26" s="13">
        <v>198.41210599999999</v>
      </c>
      <c r="F26" s="134">
        <f t="shared" si="0"/>
        <v>0.72641416171644768</v>
      </c>
      <c r="H26" s="407"/>
    </row>
    <row r="27" spans="1:8" x14ac:dyDescent="0.3">
      <c r="B27" s="395" t="s">
        <v>90</v>
      </c>
      <c r="C27" s="94">
        <v>2018</v>
      </c>
      <c r="D27" s="13">
        <v>217.033624</v>
      </c>
      <c r="E27" s="13">
        <v>85.883246999999997</v>
      </c>
      <c r="F27" s="134">
        <f t="shared" si="0"/>
        <v>0.39571401618396235</v>
      </c>
      <c r="H27" s="407"/>
    </row>
    <row r="28" spans="1:8" x14ac:dyDescent="0.3">
      <c r="B28" s="395"/>
      <c r="C28" s="94">
        <v>2017</v>
      </c>
      <c r="D28" s="12">
        <v>237.87795299999999</v>
      </c>
      <c r="E28" s="12">
        <v>81.988720000000001</v>
      </c>
      <c r="F28" s="134">
        <f t="shared" si="0"/>
        <v>0.34466716635988542</v>
      </c>
      <c r="H28" s="407"/>
    </row>
    <row r="29" spans="1:8" x14ac:dyDescent="0.3">
      <c r="B29" s="395"/>
      <c r="C29" s="94">
        <v>2016</v>
      </c>
      <c r="D29" s="12">
        <v>185.786575</v>
      </c>
      <c r="E29" s="12">
        <v>145.251609</v>
      </c>
      <c r="F29" s="134">
        <f t="shared" si="0"/>
        <v>0.78181972513353026</v>
      </c>
      <c r="H29" s="407"/>
    </row>
    <row r="30" spans="1:8" x14ac:dyDescent="0.3">
      <c r="B30" s="396"/>
      <c r="C30" s="95">
        <v>2015</v>
      </c>
      <c r="D30" s="29">
        <v>172.23710700000001</v>
      </c>
      <c r="E30" s="29">
        <v>147.551008</v>
      </c>
      <c r="F30" s="135">
        <f t="shared" si="0"/>
        <v>0.85667374800948082</v>
      </c>
      <c r="H30" s="407"/>
    </row>
    <row r="31" spans="1:8" x14ac:dyDescent="0.3">
      <c r="B31" s="361"/>
      <c r="C31" s="437">
        <v>2019</v>
      </c>
      <c r="D31" s="13">
        <v>499.42190699999998</v>
      </c>
      <c r="E31" s="13">
        <v>414.02352400000001</v>
      </c>
      <c r="F31" s="134">
        <f t="shared" si="0"/>
        <v>0.82900553259070398</v>
      </c>
      <c r="H31" s="407"/>
    </row>
    <row r="32" spans="1:8" x14ac:dyDescent="0.3">
      <c r="A32" s="31"/>
      <c r="B32" s="382" t="s">
        <v>28</v>
      </c>
      <c r="C32" s="240">
        <v>2018</v>
      </c>
      <c r="D32" s="322">
        <v>414.53520800000001</v>
      </c>
      <c r="E32" s="13">
        <v>214.67379800000001</v>
      </c>
      <c r="F32" s="134">
        <f t="shared" si="0"/>
        <v>0.51786626046972584</v>
      </c>
      <c r="H32" s="407"/>
    </row>
    <row r="33" spans="1:6" ht="17.399999999999999" customHeight="1" x14ac:dyDescent="0.3">
      <c r="A33" s="31"/>
      <c r="B33" s="395"/>
      <c r="C33" s="57">
        <v>2017</v>
      </c>
      <c r="D33" s="12">
        <v>554.52627299999995</v>
      </c>
      <c r="E33" s="12">
        <v>200.141007</v>
      </c>
      <c r="F33" s="134">
        <f t="shared" si="0"/>
        <v>0.36092249681378041</v>
      </c>
    </row>
    <row r="34" spans="1:6" x14ac:dyDescent="0.3">
      <c r="A34" s="31"/>
      <c r="B34" s="395"/>
      <c r="C34" s="57">
        <v>2016</v>
      </c>
      <c r="D34" s="12">
        <v>239.41011900000001</v>
      </c>
      <c r="E34" s="12">
        <v>70.349508</v>
      </c>
      <c r="F34" s="134">
        <f t="shared" si="0"/>
        <v>0.29384517368708213</v>
      </c>
    </row>
    <row r="35" spans="1:6" x14ac:dyDescent="0.3">
      <c r="A35" s="31"/>
      <c r="B35" s="396"/>
      <c r="C35" s="106">
        <v>2015</v>
      </c>
      <c r="D35" s="29">
        <v>197.66234299999999</v>
      </c>
      <c r="E35" s="29">
        <v>39.507299000000003</v>
      </c>
      <c r="F35" s="135">
        <f t="shared" si="0"/>
        <v>0.19987266365652664</v>
      </c>
    </row>
    <row r="36" spans="1:6" x14ac:dyDescent="0.3">
      <c r="A36" s="31"/>
      <c r="B36" s="229"/>
      <c r="C36" s="57">
        <v>2019</v>
      </c>
      <c r="D36" s="13">
        <v>1441.9171490000001</v>
      </c>
      <c r="E36" s="13">
        <v>1361.158097</v>
      </c>
      <c r="F36" s="134">
        <f t="shared" si="0"/>
        <v>0.94399189158960473</v>
      </c>
    </row>
    <row r="37" spans="1:6" x14ac:dyDescent="0.3">
      <c r="A37" s="31"/>
      <c r="B37" s="395" t="s">
        <v>29</v>
      </c>
      <c r="C37" s="57">
        <v>2018</v>
      </c>
      <c r="D37" s="13">
        <v>1397.6958460000001</v>
      </c>
      <c r="E37" s="13">
        <v>1098.796452</v>
      </c>
      <c r="F37" s="134">
        <f t="shared" si="0"/>
        <v>0.78614847081687611</v>
      </c>
    </row>
    <row r="38" spans="1:6" x14ac:dyDescent="0.3">
      <c r="A38" s="31"/>
      <c r="B38" s="395"/>
      <c r="C38" s="57">
        <v>2017</v>
      </c>
      <c r="D38" s="12">
        <v>1286.094278</v>
      </c>
      <c r="E38" s="12">
        <v>897.29453799999999</v>
      </c>
      <c r="F38" s="134">
        <f t="shared" si="0"/>
        <v>0.69768954994137677</v>
      </c>
    </row>
    <row r="39" spans="1:6" x14ac:dyDescent="0.3">
      <c r="A39" s="31"/>
      <c r="B39" s="395"/>
      <c r="C39" s="57">
        <v>2016</v>
      </c>
      <c r="D39" s="12">
        <v>1204.3992619999999</v>
      </c>
      <c r="E39" s="12">
        <v>851.82658900000001</v>
      </c>
      <c r="F39" s="134">
        <f t="shared" si="0"/>
        <v>0.70726262949171426</v>
      </c>
    </row>
    <row r="40" spans="1:6" x14ac:dyDescent="0.3">
      <c r="A40" s="31"/>
      <c r="B40" s="396"/>
      <c r="C40" s="106">
        <v>2015</v>
      </c>
      <c r="D40" s="29">
        <v>1103.68101</v>
      </c>
      <c r="E40" s="29">
        <v>702.53742299999999</v>
      </c>
      <c r="F40" s="135">
        <f t="shared" si="0"/>
        <v>0.6365402835009365</v>
      </c>
    </row>
    <row r="41" spans="1:6" x14ac:dyDescent="0.3">
      <c r="A41" s="31"/>
      <c r="B41" s="229"/>
      <c r="C41" s="57">
        <v>2019</v>
      </c>
      <c r="D41" s="13">
        <v>564.95396700000003</v>
      </c>
      <c r="E41" s="13">
        <v>527.85662200000002</v>
      </c>
      <c r="F41" s="134">
        <f t="shared" si="0"/>
        <v>0.93433563234011241</v>
      </c>
    </row>
    <row r="42" spans="1:6" x14ac:dyDescent="0.3">
      <c r="A42" s="31"/>
      <c r="B42" s="395" t="s">
        <v>30</v>
      </c>
      <c r="C42" s="57">
        <v>2018</v>
      </c>
      <c r="D42" s="13">
        <v>473.97498100000001</v>
      </c>
      <c r="E42" s="13">
        <v>297.63328300000001</v>
      </c>
      <c r="F42" s="134">
        <f t="shared" si="0"/>
        <v>0.62795146353938036</v>
      </c>
    </row>
    <row r="43" spans="1:6" x14ac:dyDescent="0.3">
      <c r="A43" s="31"/>
      <c r="B43" s="395"/>
      <c r="C43" s="57">
        <v>2017</v>
      </c>
      <c r="D43" s="12">
        <v>488.76975499999998</v>
      </c>
      <c r="E43" s="12">
        <v>297.17015600000002</v>
      </c>
      <c r="F43" s="134">
        <f t="shared" si="0"/>
        <v>0.60799620467514415</v>
      </c>
    </row>
    <row r="44" spans="1:6" x14ac:dyDescent="0.3">
      <c r="A44" s="31"/>
      <c r="B44" s="395"/>
      <c r="C44" s="57">
        <v>2016</v>
      </c>
      <c r="D44" s="12">
        <v>420.51114999999999</v>
      </c>
      <c r="E44" s="12">
        <v>249.68361300000001</v>
      </c>
      <c r="F44" s="134">
        <f t="shared" si="0"/>
        <v>0.59376217015886501</v>
      </c>
    </row>
    <row r="45" spans="1:6" x14ac:dyDescent="0.3">
      <c r="A45" s="31"/>
      <c r="B45" s="396"/>
      <c r="C45" s="106">
        <v>2015</v>
      </c>
      <c r="D45" s="29">
        <v>342.74305399999997</v>
      </c>
      <c r="E45" s="29">
        <v>210.61235600000001</v>
      </c>
      <c r="F45" s="135">
        <f t="shared" si="0"/>
        <v>0.61449051568525737</v>
      </c>
    </row>
    <row r="46" spans="1:6" x14ac:dyDescent="0.3">
      <c r="A46" s="31"/>
      <c r="B46" s="229"/>
      <c r="C46" s="57">
        <v>2019</v>
      </c>
      <c r="D46" s="13">
        <v>2723.4836529999998</v>
      </c>
      <c r="E46" s="13">
        <v>2580.5601360000001</v>
      </c>
      <c r="F46" s="134">
        <f t="shared" ref="F46:F75" si="1">+E46/D46</f>
        <v>0.94752180104236527</v>
      </c>
    </row>
    <row r="47" spans="1:6" x14ac:dyDescent="0.3">
      <c r="A47" s="31"/>
      <c r="B47" s="395" t="s">
        <v>31</v>
      </c>
      <c r="C47" s="57">
        <v>2018</v>
      </c>
      <c r="D47" s="13">
        <v>2375.5177199999998</v>
      </c>
      <c r="E47" s="13">
        <v>1871.2592500000001</v>
      </c>
      <c r="F47" s="134">
        <f t="shared" si="1"/>
        <v>0.78772691706126285</v>
      </c>
    </row>
    <row r="48" spans="1:6" x14ac:dyDescent="0.3">
      <c r="A48" s="31"/>
      <c r="B48" s="395"/>
      <c r="C48" s="57">
        <v>2017</v>
      </c>
      <c r="D48" s="12">
        <v>1916.3927060000001</v>
      </c>
      <c r="E48" s="12">
        <v>1461.7348950000001</v>
      </c>
      <c r="F48" s="134">
        <f t="shared" si="1"/>
        <v>0.76275331795173296</v>
      </c>
    </row>
    <row r="49" spans="1:6" x14ac:dyDescent="0.3">
      <c r="A49" s="31"/>
      <c r="B49" s="395"/>
      <c r="C49" s="57">
        <v>2016</v>
      </c>
      <c r="D49" s="12">
        <v>1554.1298810000001</v>
      </c>
      <c r="E49" s="12">
        <v>1131.42445</v>
      </c>
      <c r="F49" s="134">
        <f t="shared" si="1"/>
        <v>0.72801151553175747</v>
      </c>
    </row>
    <row r="50" spans="1:6" x14ac:dyDescent="0.3">
      <c r="A50" s="31"/>
      <c r="B50" s="396"/>
      <c r="C50" s="106">
        <v>2015</v>
      </c>
      <c r="D50" s="29">
        <v>1328.848144</v>
      </c>
      <c r="E50" s="29">
        <v>1053.2127820000001</v>
      </c>
      <c r="F50" s="135">
        <f t="shared" si="1"/>
        <v>0.79257572564288437</v>
      </c>
    </row>
    <row r="51" spans="1:6" x14ac:dyDescent="0.3">
      <c r="A51" s="31"/>
      <c r="B51" s="229"/>
      <c r="C51" s="57">
        <v>2019</v>
      </c>
      <c r="D51" s="13">
        <v>570.24379599999997</v>
      </c>
      <c r="E51" s="13">
        <v>557.05181700000003</v>
      </c>
      <c r="F51" s="134">
        <f t="shared" si="1"/>
        <v>0.97686607185814966</v>
      </c>
    </row>
    <row r="52" spans="1:6" x14ac:dyDescent="0.3">
      <c r="A52" s="31"/>
      <c r="B52" s="395" t="s">
        <v>32</v>
      </c>
      <c r="C52" s="57">
        <v>2018</v>
      </c>
      <c r="D52" s="13">
        <v>583.78438300000005</v>
      </c>
      <c r="E52" s="13">
        <v>180.28854200000001</v>
      </c>
      <c r="F52" s="134">
        <f t="shared" si="1"/>
        <v>0.3088272781014082</v>
      </c>
    </row>
    <row r="53" spans="1:6" x14ac:dyDescent="0.3">
      <c r="A53" s="31"/>
      <c r="B53" s="395"/>
      <c r="C53" s="57">
        <v>2017</v>
      </c>
      <c r="D53" s="12">
        <v>428.219964</v>
      </c>
      <c r="E53" s="12">
        <v>340.62293099999999</v>
      </c>
      <c r="F53" s="134">
        <f t="shared" si="1"/>
        <v>0.79543916593295494</v>
      </c>
    </row>
    <row r="54" spans="1:6" x14ac:dyDescent="0.3">
      <c r="A54" s="31"/>
      <c r="B54" s="395"/>
      <c r="C54" s="57">
        <v>2016</v>
      </c>
      <c r="D54" s="12">
        <v>423.19462399999998</v>
      </c>
      <c r="E54" s="12">
        <v>354.36854699999998</v>
      </c>
      <c r="F54" s="134">
        <f t="shared" si="1"/>
        <v>0.83736542692943094</v>
      </c>
    </row>
    <row r="55" spans="1:6" x14ac:dyDescent="0.3">
      <c r="A55" s="31"/>
      <c r="B55" s="396"/>
      <c r="C55" s="106">
        <v>2015</v>
      </c>
      <c r="D55" s="29">
        <v>604.58458099999996</v>
      </c>
      <c r="E55" s="29">
        <v>531.20047099999999</v>
      </c>
      <c r="F55" s="135">
        <f t="shared" si="1"/>
        <v>0.87862060610507042</v>
      </c>
    </row>
    <row r="56" spans="1:6" x14ac:dyDescent="0.3">
      <c r="A56" s="31"/>
      <c r="B56" s="397" t="s">
        <v>33</v>
      </c>
      <c r="C56" s="57">
        <v>2019</v>
      </c>
      <c r="D56" s="13">
        <v>181.74813900000001</v>
      </c>
      <c r="E56" s="13">
        <v>174.59622899999999</v>
      </c>
      <c r="F56" s="134">
        <f t="shared" si="1"/>
        <v>0.96064933572717348</v>
      </c>
    </row>
    <row r="57" spans="1:6" x14ac:dyDescent="0.3">
      <c r="A57" s="31"/>
      <c r="B57" s="382"/>
      <c r="C57" s="220">
        <v>2018</v>
      </c>
      <c r="D57" s="286">
        <v>154.97308799999999</v>
      </c>
      <c r="E57" s="13">
        <v>141.83075400000001</v>
      </c>
      <c r="F57" s="134">
        <f t="shared" si="1"/>
        <v>0.91519602422841329</v>
      </c>
    </row>
    <row r="58" spans="1:6" x14ac:dyDescent="0.3">
      <c r="A58" s="31"/>
      <c r="B58" s="395"/>
      <c r="C58" s="57">
        <v>2017</v>
      </c>
      <c r="D58" s="12">
        <v>167.94645600000001</v>
      </c>
      <c r="E58" s="12">
        <v>161.84083699999999</v>
      </c>
      <c r="F58" s="134">
        <f t="shared" si="1"/>
        <v>0.96364544304525235</v>
      </c>
    </row>
    <row r="59" spans="1:6" ht="13.8" customHeight="1" x14ac:dyDescent="0.3">
      <c r="A59" s="31"/>
      <c r="B59" s="395"/>
      <c r="C59" s="57">
        <v>2016</v>
      </c>
      <c r="D59" s="12">
        <v>137.86371399999999</v>
      </c>
      <c r="E59" s="12">
        <v>130.26677599999999</v>
      </c>
      <c r="F59" s="134">
        <f t="shared" si="1"/>
        <v>0.9448953043583318</v>
      </c>
    </row>
    <row r="60" spans="1:6" x14ac:dyDescent="0.3">
      <c r="A60" s="31"/>
      <c r="B60" s="396"/>
      <c r="C60" s="106">
        <v>2015</v>
      </c>
      <c r="D60" s="29">
        <v>149.790539</v>
      </c>
      <c r="E60" s="29">
        <v>144.35067900000001</v>
      </c>
      <c r="F60" s="135">
        <f t="shared" si="1"/>
        <v>0.96368355413955764</v>
      </c>
    </row>
    <row r="61" spans="1:6" x14ac:dyDescent="0.3">
      <c r="A61" s="31"/>
      <c r="B61" s="229"/>
      <c r="C61" s="57">
        <v>2019</v>
      </c>
      <c r="D61" s="13">
        <v>194.019746</v>
      </c>
      <c r="E61" s="13">
        <v>150.85631100000001</v>
      </c>
      <c r="F61" s="134">
        <f t="shared" si="1"/>
        <v>0.77753071071436208</v>
      </c>
    </row>
    <row r="62" spans="1:6" x14ac:dyDescent="0.3">
      <c r="A62" s="31"/>
      <c r="B62" s="395" t="s">
        <v>34</v>
      </c>
      <c r="C62" s="57">
        <v>2018</v>
      </c>
      <c r="D62" s="13">
        <v>236.68652</v>
      </c>
      <c r="E62" s="13">
        <v>180.73517899999999</v>
      </c>
      <c r="F62" s="134">
        <f t="shared" si="1"/>
        <v>0.76360571358267459</v>
      </c>
    </row>
    <row r="63" spans="1:6" x14ac:dyDescent="0.3">
      <c r="A63" s="31"/>
      <c r="B63" s="395"/>
      <c r="C63" s="57">
        <v>2017</v>
      </c>
      <c r="D63" s="12">
        <v>226.16308000000001</v>
      </c>
      <c r="E63" s="12">
        <v>176.819794</v>
      </c>
      <c r="F63" s="134">
        <f t="shared" si="1"/>
        <v>0.78182431013939147</v>
      </c>
    </row>
    <row r="64" spans="1:6" x14ac:dyDescent="0.3">
      <c r="A64" s="31"/>
      <c r="B64" s="395"/>
      <c r="C64" s="57">
        <v>2016</v>
      </c>
      <c r="D64" s="12">
        <v>172.098139</v>
      </c>
      <c r="E64" s="12">
        <v>145.58709999999999</v>
      </c>
      <c r="F64" s="134">
        <f t="shared" si="1"/>
        <v>0.84595394724169559</v>
      </c>
    </row>
    <row r="65" spans="1:6" x14ac:dyDescent="0.3">
      <c r="A65" s="31"/>
      <c r="B65" s="396"/>
      <c r="C65" s="106">
        <v>2015</v>
      </c>
      <c r="D65" s="29">
        <v>74.955946999999995</v>
      </c>
      <c r="E65" s="29">
        <v>48.146169</v>
      </c>
      <c r="F65" s="135">
        <f t="shared" si="1"/>
        <v>0.64232620528428519</v>
      </c>
    </row>
    <row r="66" spans="1:6" x14ac:dyDescent="0.3">
      <c r="A66" s="31"/>
      <c r="B66" s="229"/>
      <c r="C66" s="57">
        <v>2019</v>
      </c>
      <c r="D66" s="13">
        <v>236.634872</v>
      </c>
      <c r="E66" s="13">
        <v>216.80187100000001</v>
      </c>
      <c r="F66" s="134">
        <f t="shared" si="1"/>
        <v>0.9161873276226169</v>
      </c>
    </row>
    <row r="67" spans="1:6" x14ac:dyDescent="0.3">
      <c r="A67" s="31"/>
      <c r="B67" s="395" t="s">
        <v>35</v>
      </c>
      <c r="C67" s="57">
        <v>2018</v>
      </c>
      <c r="D67" s="13">
        <v>281.78403900000001</v>
      </c>
      <c r="E67" s="13">
        <v>138.44138799999999</v>
      </c>
      <c r="F67" s="134">
        <f t="shared" si="1"/>
        <v>0.49130315716710976</v>
      </c>
    </row>
    <row r="68" spans="1:6" x14ac:dyDescent="0.3">
      <c r="A68" s="31"/>
      <c r="B68" s="395"/>
      <c r="C68" s="57">
        <v>2017</v>
      </c>
      <c r="D68" s="12">
        <v>213.97443200000001</v>
      </c>
      <c r="E68" s="12">
        <v>82.770516000000001</v>
      </c>
      <c r="F68" s="134">
        <f t="shared" si="1"/>
        <v>0.38682432861885108</v>
      </c>
    </row>
    <row r="69" spans="1:6" x14ac:dyDescent="0.3">
      <c r="A69" s="31"/>
      <c r="B69" s="395"/>
      <c r="C69" s="57">
        <v>2016</v>
      </c>
      <c r="D69" s="12">
        <v>227.18545800000001</v>
      </c>
      <c r="E69" s="12">
        <v>98.879028000000005</v>
      </c>
      <c r="F69" s="134">
        <f t="shared" si="1"/>
        <v>0.43523484676558832</v>
      </c>
    </row>
    <row r="70" spans="1:6" x14ac:dyDescent="0.3">
      <c r="A70" s="31"/>
      <c r="B70" s="396"/>
      <c r="C70" s="106">
        <v>2015</v>
      </c>
      <c r="D70" s="29">
        <v>169.799938</v>
      </c>
      <c r="E70" s="29">
        <v>84.627433999999994</v>
      </c>
      <c r="F70" s="135">
        <f t="shared" si="1"/>
        <v>0.4983949640782554</v>
      </c>
    </row>
    <row r="71" spans="1:6" x14ac:dyDescent="0.3">
      <c r="A71" s="31"/>
      <c r="B71" s="229"/>
      <c r="C71" s="57">
        <v>2019</v>
      </c>
      <c r="D71" s="13">
        <v>478.399609</v>
      </c>
      <c r="E71" s="13">
        <v>417.67307799999998</v>
      </c>
      <c r="F71" s="134">
        <f t="shared" si="1"/>
        <v>0.87306316757462066</v>
      </c>
    </row>
    <row r="72" spans="1:6" x14ac:dyDescent="0.3">
      <c r="A72" s="31"/>
      <c r="B72" s="395" t="s">
        <v>36</v>
      </c>
      <c r="C72" s="57">
        <v>2018</v>
      </c>
      <c r="D72" s="13">
        <v>415.19877200000002</v>
      </c>
      <c r="E72" s="13">
        <v>196.696133</v>
      </c>
      <c r="F72" s="134">
        <f t="shared" si="1"/>
        <v>0.47373967907592945</v>
      </c>
    </row>
    <row r="73" spans="1:6" x14ac:dyDescent="0.3">
      <c r="A73" s="31"/>
      <c r="B73" s="395"/>
      <c r="C73" s="57">
        <v>2017</v>
      </c>
      <c r="D73" s="12">
        <v>400.50458800000001</v>
      </c>
      <c r="E73" s="12">
        <v>144.56193500000001</v>
      </c>
      <c r="F73" s="134">
        <f t="shared" si="1"/>
        <v>0.36094951052096313</v>
      </c>
    </row>
    <row r="74" spans="1:6" x14ac:dyDescent="0.3">
      <c r="A74" s="31"/>
      <c r="B74" s="395"/>
      <c r="C74" s="57">
        <v>2016</v>
      </c>
      <c r="D74" s="12">
        <v>351.09443800000003</v>
      </c>
      <c r="E74" s="12">
        <v>148.337245</v>
      </c>
      <c r="F74" s="134">
        <f t="shared" si="1"/>
        <v>0.42249955836668646</v>
      </c>
    </row>
    <row r="75" spans="1:6" x14ac:dyDescent="0.3">
      <c r="A75" s="31"/>
      <c r="B75" s="396"/>
      <c r="C75" s="106">
        <v>2015</v>
      </c>
      <c r="D75" s="29">
        <v>344.185902</v>
      </c>
      <c r="E75" s="29">
        <v>150.90120999999999</v>
      </c>
      <c r="F75" s="135">
        <f t="shared" si="1"/>
        <v>0.43842937529730663</v>
      </c>
    </row>
    <row r="76" spans="1:6" x14ac:dyDescent="0.3">
      <c r="A76" s="31"/>
      <c r="B76" s="229"/>
      <c r="C76" s="57">
        <v>2019</v>
      </c>
      <c r="D76" s="13">
        <v>1.1041529999999999</v>
      </c>
      <c r="E76" s="13">
        <v>0</v>
      </c>
      <c r="F76" s="134">
        <v>0</v>
      </c>
    </row>
    <row r="77" spans="1:6" x14ac:dyDescent="0.3">
      <c r="A77" s="31"/>
      <c r="B77" s="395" t="s">
        <v>37</v>
      </c>
      <c r="C77" s="57">
        <v>2018</v>
      </c>
      <c r="D77" s="13">
        <v>0</v>
      </c>
      <c r="E77" s="13">
        <v>0</v>
      </c>
      <c r="F77" s="134">
        <v>0</v>
      </c>
    </row>
    <row r="78" spans="1:6" x14ac:dyDescent="0.3">
      <c r="A78" s="31"/>
      <c r="B78" s="395"/>
      <c r="C78" s="57">
        <v>2017</v>
      </c>
      <c r="D78" s="12">
        <v>0</v>
      </c>
      <c r="E78" s="12">
        <v>0</v>
      </c>
      <c r="F78" s="134">
        <v>0</v>
      </c>
    </row>
    <row r="79" spans="1:6" x14ac:dyDescent="0.3">
      <c r="A79" s="31"/>
      <c r="B79" s="395"/>
      <c r="C79" s="57">
        <v>2016</v>
      </c>
      <c r="D79" s="12">
        <v>0</v>
      </c>
      <c r="E79" s="12">
        <v>0</v>
      </c>
      <c r="F79" s="134">
        <v>0</v>
      </c>
    </row>
    <row r="80" spans="1:6" x14ac:dyDescent="0.3">
      <c r="A80" s="31"/>
      <c r="B80" s="396"/>
      <c r="C80" s="105">
        <v>2015</v>
      </c>
      <c r="D80" s="29">
        <v>0</v>
      </c>
      <c r="E80" s="29">
        <v>0</v>
      </c>
      <c r="F80" s="135">
        <v>0</v>
      </c>
    </row>
    <row r="81" spans="1:6" x14ac:dyDescent="0.3">
      <c r="A81" s="31"/>
      <c r="B81" s="229"/>
      <c r="C81" s="58">
        <v>2019</v>
      </c>
      <c r="D81" s="13">
        <v>2.242515</v>
      </c>
      <c r="E81" s="13">
        <v>1.661527</v>
      </c>
      <c r="F81" s="134">
        <f>+E81/D81</f>
        <v>0.74092124244430912</v>
      </c>
    </row>
    <row r="82" spans="1:6" x14ac:dyDescent="0.3">
      <c r="A82" s="31"/>
      <c r="B82" s="395" t="s">
        <v>38</v>
      </c>
      <c r="C82" s="55">
        <v>2018</v>
      </c>
      <c r="D82" s="13">
        <v>2.5927440000000002</v>
      </c>
      <c r="E82" s="13">
        <v>0.48558800000000002</v>
      </c>
      <c r="F82" s="134">
        <f>+E82/D82</f>
        <v>0.18728729099363453</v>
      </c>
    </row>
    <row r="83" spans="1:6" x14ac:dyDescent="0.3">
      <c r="A83" s="31"/>
      <c r="B83" s="395"/>
      <c r="C83" s="55">
        <v>2017</v>
      </c>
      <c r="D83" s="12">
        <v>2.666363</v>
      </c>
      <c r="E83" s="12">
        <v>0.22278100000000001</v>
      </c>
      <c r="F83" s="134">
        <f t="shared" ref="F83:F100" si="2">+E83/D83</f>
        <v>8.3552389528357543E-2</v>
      </c>
    </row>
    <row r="84" spans="1:6" x14ac:dyDescent="0.3">
      <c r="A84" s="31"/>
      <c r="B84" s="395"/>
      <c r="C84" s="55">
        <v>2016</v>
      </c>
      <c r="D84" s="12">
        <v>2.8598020000000002</v>
      </c>
      <c r="E84" s="12">
        <v>0.82211299999999998</v>
      </c>
      <c r="F84" s="134">
        <f t="shared" si="2"/>
        <v>0.287471999809777</v>
      </c>
    </row>
    <row r="85" spans="1:6" x14ac:dyDescent="0.3">
      <c r="A85" s="31"/>
      <c r="B85" s="396"/>
      <c r="C85" s="105">
        <v>2015</v>
      </c>
      <c r="D85" s="29">
        <v>1.2240139999999999</v>
      </c>
      <c r="E85" s="29">
        <v>0.52214799999999995</v>
      </c>
      <c r="F85" s="135">
        <f t="shared" si="2"/>
        <v>0.4265866240092025</v>
      </c>
    </row>
    <row r="86" spans="1:6" x14ac:dyDescent="0.3">
      <c r="A86" s="31"/>
      <c r="B86" s="229"/>
      <c r="C86" s="58">
        <v>2019</v>
      </c>
      <c r="D86" s="13">
        <v>5.2376909999999999</v>
      </c>
      <c r="E86" s="13">
        <v>5.237482</v>
      </c>
      <c r="F86" s="134">
        <f t="shared" si="2"/>
        <v>0.99996009692057053</v>
      </c>
    </row>
    <row r="87" spans="1:6" x14ac:dyDescent="0.3">
      <c r="A87" s="31"/>
      <c r="B87" s="395" t="s">
        <v>39</v>
      </c>
      <c r="C87" s="55">
        <v>2018</v>
      </c>
      <c r="D87" s="13">
        <v>8.093197</v>
      </c>
      <c r="E87" s="13">
        <v>3.9743219999999999</v>
      </c>
      <c r="F87" s="134">
        <f t="shared" si="2"/>
        <v>0.49106947476998275</v>
      </c>
    </row>
    <row r="88" spans="1:6" x14ac:dyDescent="0.3">
      <c r="A88" s="31"/>
      <c r="B88" s="395"/>
      <c r="C88" s="55">
        <v>2017</v>
      </c>
      <c r="D88" s="12">
        <v>8.0420529999999992</v>
      </c>
      <c r="E88" s="12">
        <v>1.7027779999999999</v>
      </c>
      <c r="F88" s="134">
        <f t="shared" si="2"/>
        <v>0.21173424248758371</v>
      </c>
    </row>
    <row r="89" spans="1:6" x14ac:dyDescent="0.3">
      <c r="A89" s="31"/>
      <c r="B89" s="395"/>
      <c r="C89" s="55">
        <v>2016</v>
      </c>
      <c r="D89" s="12">
        <v>4.5359540000000003</v>
      </c>
      <c r="E89" s="12">
        <v>1.945646</v>
      </c>
      <c r="F89" s="134">
        <f t="shared" si="2"/>
        <v>0.4289386532579475</v>
      </c>
    </row>
    <row r="90" spans="1:6" x14ac:dyDescent="0.3">
      <c r="A90" s="31"/>
      <c r="B90" s="396"/>
      <c r="C90" s="97">
        <v>2015</v>
      </c>
      <c r="D90" s="29">
        <v>6.227328</v>
      </c>
      <c r="E90" s="29">
        <v>5.0566500000000003</v>
      </c>
      <c r="F90" s="135">
        <f t="shared" si="2"/>
        <v>0.812009580995252</v>
      </c>
    </row>
    <row r="91" spans="1:6" x14ac:dyDescent="0.3">
      <c r="A91" s="31"/>
      <c r="B91" s="229"/>
      <c r="C91" s="55">
        <v>2019</v>
      </c>
      <c r="D91" s="13">
        <v>24.343071999999999</v>
      </c>
      <c r="E91" s="13">
        <v>21.430838000000001</v>
      </c>
      <c r="F91" s="134">
        <f t="shared" si="2"/>
        <v>0.880367030093819</v>
      </c>
    </row>
    <row r="92" spans="1:6" x14ac:dyDescent="0.3">
      <c r="A92" s="31"/>
      <c r="B92" s="395" t="s">
        <v>40</v>
      </c>
      <c r="C92" s="55">
        <v>2018</v>
      </c>
      <c r="D92" s="13">
        <v>27.931317</v>
      </c>
      <c r="E92" s="13">
        <v>15.537519</v>
      </c>
      <c r="F92" s="134">
        <f t="shared" si="2"/>
        <v>0.55627591781654973</v>
      </c>
    </row>
    <row r="93" spans="1:6" x14ac:dyDescent="0.3">
      <c r="A93" s="31"/>
      <c r="B93" s="395"/>
      <c r="C93" s="55">
        <v>2017</v>
      </c>
      <c r="D93" s="12">
        <v>31.693826000000001</v>
      </c>
      <c r="E93" s="12">
        <v>15.19309</v>
      </c>
      <c r="F93" s="134">
        <f t="shared" si="2"/>
        <v>0.47937065092740772</v>
      </c>
    </row>
    <row r="94" spans="1:6" x14ac:dyDescent="0.3">
      <c r="A94" s="31"/>
      <c r="B94" s="395"/>
      <c r="C94" s="70">
        <v>2016</v>
      </c>
      <c r="D94" s="12">
        <v>25.564095999999999</v>
      </c>
      <c r="E94" s="12">
        <v>13.790918</v>
      </c>
      <c r="F94" s="134">
        <f t="shared" si="2"/>
        <v>0.53946433310217579</v>
      </c>
    </row>
    <row r="95" spans="1:6" x14ac:dyDescent="0.3">
      <c r="A95" s="31"/>
      <c r="B95" s="396"/>
      <c r="C95" s="98">
        <v>2015</v>
      </c>
      <c r="D95" s="29">
        <v>31.582788999999998</v>
      </c>
      <c r="E95" s="29">
        <v>15.354186</v>
      </c>
      <c r="F95" s="135">
        <f t="shared" si="2"/>
        <v>0.48615674822131766</v>
      </c>
    </row>
    <row r="96" spans="1:6" x14ac:dyDescent="0.3">
      <c r="A96" s="31"/>
      <c r="B96" s="229"/>
      <c r="C96" s="70">
        <v>2019</v>
      </c>
      <c r="D96" s="13">
        <v>254.272144</v>
      </c>
      <c r="E96" s="13">
        <v>252.28671299999999</v>
      </c>
      <c r="F96" s="134">
        <f t="shared" si="2"/>
        <v>0.99219170858133798</v>
      </c>
    </row>
    <row r="97" spans="1:6" x14ac:dyDescent="0.3">
      <c r="A97" s="31"/>
      <c r="B97" s="395" t="s">
        <v>41</v>
      </c>
      <c r="C97" s="70">
        <v>2018</v>
      </c>
      <c r="D97" s="13">
        <v>40.198296999999997</v>
      </c>
      <c r="E97" s="13">
        <v>30.079701</v>
      </c>
      <c r="F97" s="134">
        <f t="shared" si="2"/>
        <v>0.74828296830584651</v>
      </c>
    </row>
    <row r="98" spans="1:6" x14ac:dyDescent="0.3">
      <c r="A98" s="31"/>
      <c r="B98" s="395"/>
      <c r="C98" s="70">
        <v>2017</v>
      </c>
      <c r="D98" s="12">
        <v>33.367721000000003</v>
      </c>
      <c r="E98" s="12">
        <v>14.639015000000001</v>
      </c>
      <c r="F98" s="134">
        <f t="shared" si="2"/>
        <v>0.43871785549873182</v>
      </c>
    </row>
    <row r="99" spans="1:6" x14ac:dyDescent="0.3">
      <c r="A99" s="31"/>
      <c r="B99" s="395"/>
      <c r="C99" s="70">
        <v>2016</v>
      </c>
      <c r="D99" s="12">
        <v>25.371469999999999</v>
      </c>
      <c r="E99" s="12">
        <v>16.046911999999999</v>
      </c>
      <c r="F99" s="134">
        <f t="shared" si="2"/>
        <v>0.63247860687614865</v>
      </c>
    </row>
    <row r="100" spans="1:6" x14ac:dyDescent="0.3">
      <c r="A100" s="31"/>
      <c r="B100" s="396"/>
      <c r="C100" s="98">
        <v>2015</v>
      </c>
      <c r="D100" s="29">
        <v>22.534523</v>
      </c>
      <c r="E100" s="360">
        <v>14.628907</v>
      </c>
      <c r="F100" s="135">
        <f t="shared" si="2"/>
        <v>0.64917757522535535</v>
      </c>
    </row>
    <row r="101" spans="1:6" ht="14.4" customHeight="1" x14ac:dyDescent="0.3">
      <c r="A101" s="31"/>
      <c r="B101" s="126" t="s">
        <v>197</v>
      </c>
      <c r="C101" s="52"/>
      <c r="D101" s="5"/>
      <c r="E101" s="249"/>
    </row>
    <row r="102" spans="1:6" x14ac:dyDescent="0.3">
      <c r="D102" s="344"/>
      <c r="E102" s="344"/>
    </row>
  </sheetData>
  <mergeCells count="22">
    <mergeCell ref="B92:B95"/>
    <mergeCell ref="B97:B100"/>
    <mergeCell ref="B72:B75"/>
    <mergeCell ref="C4:C5"/>
    <mergeCell ref="B12:B15"/>
    <mergeCell ref="B17:B20"/>
    <mergeCell ref="B22:B25"/>
    <mergeCell ref="B4:B5"/>
    <mergeCell ref="B37:B40"/>
    <mergeCell ref="B42:B45"/>
    <mergeCell ref="B47:B50"/>
    <mergeCell ref="B52:B55"/>
    <mergeCell ref="B62:B65"/>
    <mergeCell ref="B67:B70"/>
    <mergeCell ref="B77:B80"/>
    <mergeCell ref="H6:H32"/>
    <mergeCell ref="B6:B10"/>
    <mergeCell ref="B27:B30"/>
    <mergeCell ref="B32:B35"/>
    <mergeCell ref="B87:B90"/>
    <mergeCell ref="B82:B85"/>
    <mergeCell ref="B56:B60"/>
  </mergeCells>
  <pageMargins left="0.7" right="0.7" top="0.75" bottom="0.75" header="0.3" footer="0.3"/>
  <pageSetup paperSize="9" orientation="portrait" r:id="rId1"/>
  <ignoredErrors>
    <ignoredError sqref="F82 F40 F42:F45 F47:F50 F52:F73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41"/>
  <sheetViews>
    <sheetView showGridLines="0" zoomScaleNormal="100" workbookViewId="0"/>
  </sheetViews>
  <sheetFormatPr defaultRowHeight="14.4" x14ac:dyDescent="0.3"/>
  <cols>
    <col min="1" max="1" width="1.77734375" style="47" customWidth="1"/>
    <col min="2" max="2" width="32.77734375" style="47" customWidth="1"/>
    <col min="3" max="5" width="20.77734375" style="47" customWidth="1"/>
    <col min="6" max="6" width="31" style="47" customWidth="1"/>
    <col min="7" max="16384" width="8.88671875" style="47"/>
  </cols>
  <sheetData>
    <row r="2" spans="2:10" x14ac:dyDescent="0.3">
      <c r="B2" s="110" t="s">
        <v>159</v>
      </c>
      <c r="C2" s="46"/>
      <c r="D2" s="46"/>
      <c r="E2" s="46"/>
      <c r="F2" s="46"/>
      <c r="G2" s="46"/>
      <c r="H2" s="46"/>
      <c r="I2" s="46"/>
      <c r="J2" s="46"/>
    </row>
    <row r="3" spans="2:10" x14ac:dyDescent="0.3">
      <c r="B3" s="137"/>
    </row>
    <row r="4" spans="2:10" x14ac:dyDescent="0.3">
      <c r="B4" s="372" t="s">
        <v>110</v>
      </c>
      <c r="C4" s="409" t="s">
        <v>2</v>
      </c>
      <c r="D4" s="86" t="s">
        <v>63</v>
      </c>
      <c r="E4" s="86" t="s">
        <v>64</v>
      </c>
      <c r="F4" s="208" t="s">
        <v>80</v>
      </c>
      <c r="G4" s="31"/>
    </row>
    <row r="5" spans="2:10" x14ac:dyDescent="0.3">
      <c r="B5" s="372"/>
      <c r="C5" s="409"/>
      <c r="D5" s="86" t="s">
        <v>0</v>
      </c>
      <c r="E5" s="86" t="s">
        <v>109</v>
      </c>
      <c r="F5" s="208" t="s">
        <v>145</v>
      </c>
      <c r="G5" s="31"/>
    </row>
    <row r="6" spans="2:10" x14ac:dyDescent="0.3">
      <c r="B6" s="395" t="s">
        <v>67</v>
      </c>
      <c r="C6" s="63">
        <v>2019</v>
      </c>
      <c r="D6" s="4">
        <v>6704.6978769999996</v>
      </c>
      <c r="E6" s="5">
        <v>5625.6889549999996</v>
      </c>
      <c r="F6" s="134">
        <f>+E6/D6</f>
        <v>0.8390667347291717</v>
      </c>
      <c r="G6" s="31"/>
    </row>
    <row r="7" spans="2:10" x14ac:dyDescent="0.3">
      <c r="B7" s="395"/>
      <c r="C7" s="55">
        <v>2018</v>
      </c>
      <c r="D7" s="4">
        <v>5772.7031269999998</v>
      </c>
      <c r="E7" s="5">
        <v>3931.0354229999998</v>
      </c>
      <c r="F7" s="134">
        <f>+E7/D7</f>
        <v>0.68096961449720506</v>
      </c>
      <c r="G7" s="31"/>
    </row>
    <row r="8" spans="2:10" x14ac:dyDescent="0.3">
      <c r="B8" s="395"/>
      <c r="C8" s="55">
        <v>2017</v>
      </c>
      <c r="D8" s="4">
        <v>5273.8542719999996</v>
      </c>
      <c r="E8" s="5">
        <v>3540.7687890000002</v>
      </c>
      <c r="F8" s="134">
        <f t="shared" ref="F8:F40" si="0">+E8/D8</f>
        <v>0.67138161321572454</v>
      </c>
      <c r="G8" s="31"/>
    </row>
    <row r="9" spans="2:10" x14ac:dyDescent="0.3">
      <c r="B9" s="395"/>
      <c r="C9" s="55">
        <v>2016</v>
      </c>
      <c r="D9" s="4">
        <v>4460.6846679999999</v>
      </c>
      <c r="E9" s="5">
        <v>3057.4835410000001</v>
      </c>
      <c r="F9" s="134">
        <f t="shared" si="0"/>
        <v>0.68542920393672624</v>
      </c>
      <c r="G9" s="31"/>
    </row>
    <row r="10" spans="2:10" x14ac:dyDescent="0.3">
      <c r="B10" s="396"/>
      <c r="C10" s="97">
        <v>2015</v>
      </c>
      <c r="D10" s="25">
        <v>4103.9382800000003</v>
      </c>
      <c r="E10" s="24">
        <v>2837.9008210000002</v>
      </c>
      <c r="F10" s="138">
        <f t="shared" si="0"/>
        <v>0.69150670097309552</v>
      </c>
      <c r="G10" s="31"/>
    </row>
    <row r="11" spans="2:10" x14ac:dyDescent="0.3">
      <c r="B11" s="229"/>
      <c r="C11" s="55">
        <v>2019</v>
      </c>
      <c r="D11" s="4">
        <v>624.74623199999996</v>
      </c>
      <c r="E11" s="5">
        <v>551.57468800000004</v>
      </c>
      <c r="F11" s="134">
        <f t="shared" si="0"/>
        <v>0.88287797468460771</v>
      </c>
      <c r="G11" s="31"/>
    </row>
    <row r="12" spans="2:10" x14ac:dyDescent="0.3">
      <c r="B12" s="395" t="s">
        <v>127</v>
      </c>
      <c r="C12" s="55">
        <v>2018</v>
      </c>
      <c r="D12" s="4">
        <v>585.01019499999995</v>
      </c>
      <c r="E12" s="5">
        <v>263.35358100000002</v>
      </c>
      <c r="F12" s="134">
        <f t="shared" si="0"/>
        <v>0.45016921628177786</v>
      </c>
      <c r="G12" s="31"/>
    </row>
    <row r="13" spans="2:10" x14ac:dyDescent="0.3">
      <c r="B13" s="395"/>
      <c r="C13" s="55">
        <v>2017</v>
      </c>
      <c r="D13" s="4">
        <v>503.06780199999997</v>
      </c>
      <c r="E13" s="5">
        <v>172.429686</v>
      </c>
      <c r="F13" s="134">
        <f t="shared" si="0"/>
        <v>0.34275635473883898</v>
      </c>
    </row>
    <row r="14" spans="2:10" ht="16.8" customHeight="1" x14ac:dyDescent="0.3">
      <c r="B14" s="395"/>
      <c r="C14" s="55">
        <v>2016</v>
      </c>
      <c r="D14" s="4">
        <v>395.13710900000001</v>
      </c>
      <c r="E14" s="5">
        <v>176.75879900000001</v>
      </c>
      <c r="F14" s="134">
        <f t="shared" si="0"/>
        <v>0.44733535518173773</v>
      </c>
    </row>
    <row r="15" spans="2:10" ht="12.6" customHeight="1" x14ac:dyDescent="0.3">
      <c r="B15" s="396"/>
      <c r="C15" s="97">
        <v>2015</v>
      </c>
      <c r="D15" s="25">
        <v>359.18658299999998</v>
      </c>
      <c r="E15" s="24">
        <v>143.93446700000001</v>
      </c>
      <c r="F15" s="138">
        <f t="shared" si="0"/>
        <v>0.4007233950606669</v>
      </c>
    </row>
    <row r="16" spans="2:10" ht="12.6" customHeight="1" x14ac:dyDescent="0.3">
      <c r="B16" s="229"/>
      <c r="C16" s="55">
        <v>2019</v>
      </c>
      <c r="D16" s="4">
        <v>493.166965</v>
      </c>
      <c r="E16" s="5">
        <v>410.12929800000001</v>
      </c>
      <c r="F16" s="134">
        <f t="shared" si="0"/>
        <v>0.83162362264066081</v>
      </c>
    </row>
    <row r="17" spans="2:6" ht="12.6" customHeight="1" x14ac:dyDescent="0.3">
      <c r="B17" s="395" t="s">
        <v>132</v>
      </c>
      <c r="C17" s="55">
        <v>2018</v>
      </c>
      <c r="D17" s="4">
        <v>461.46511700000002</v>
      </c>
      <c r="E17" s="5">
        <v>228.432557</v>
      </c>
      <c r="F17" s="134">
        <f t="shared" si="0"/>
        <v>0.49501587137300346</v>
      </c>
    </row>
    <row r="18" spans="2:6" x14ac:dyDescent="0.3">
      <c r="B18" s="395"/>
      <c r="C18" s="55">
        <v>2017</v>
      </c>
      <c r="D18" s="4">
        <v>430.253758</v>
      </c>
      <c r="E18" s="5">
        <v>168.080423</v>
      </c>
      <c r="F18" s="134">
        <f t="shared" si="0"/>
        <v>0.39065416600033509</v>
      </c>
    </row>
    <row r="19" spans="2:6" x14ac:dyDescent="0.3">
      <c r="B19" s="395"/>
      <c r="C19" s="55">
        <v>2016</v>
      </c>
      <c r="D19" s="4">
        <v>456.92792600000001</v>
      </c>
      <c r="E19" s="5">
        <v>207.06174100000001</v>
      </c>
      <c r="F19" s="139">
        <f t="shared" si="0"/>
        <v>0.45316061728299795</v>
      </c>
    </row>
    <row r="20" spans="2:6" x14ac:dyDescent="0.3">
      <c r="B20" s="396"/>
      <c r="C20" s="97">
        <v>2015</v>
      </c>
      <c r="D20" s="25">
        <v>342.40550200000001</v>
      </c>
      <c r="E20" s="24">
        <v>157.88679300000001</v>
      </c>
      <c r="F20" s="138">
        <f t="shared" si="0"/>
        <v>0.46111056065915673</v>
      </c>
    </row>
    <row r="21" spans="2:6" x14ac:dyDescent="0.3">
      <c r="B21" s="229"/>
      <c r="C21" s="55">
        <v>2019</v>
      </c>
      <c r="D21" s="4">
        <v>471.613945</v>
      </c>
      <c r="E21" s="5">
        <v>406.89860499999998</v>
      </c>
      <c r="F21" s="134">
        <f t="shared" si="0"/>
        <v>0.86277899395023183</v>
      </c>
    </row>
    <row r="22" spans="2:6" x14ac:dyDescent="0.3">
      <c r="B22" s="395" t="s">
        <v>133</v>
      </c>
      <c r="C22" s="55">
        <v>2018</v>
      </c>
      <c r="D22" s="4">
        <v>438.01774599999999</v>
      </c>
      <c r="E22" s="5">
        <v>198.12714399999999</v>
      </c>
      <c r="F22" s="134">
        <f t="shared" si="0"/>
        <v>0.45232675116318233</v>
      </c>
    </row>
    <row r="23" spans="2:6" x14ac:dyDescent="0.3">
      <c r="B23" s="395"/>
      <c r="C23" s="55">
        <v>2017</v>
      </c>
      <c r="D23" s="4">
        <v>404.60388399999999</v>
      </c>
      <c r="E23" s="5">
        <v>146.69815199999999</v>
      </c>
      <c r="F23" s="134">
        <f t="shared" si="0"/>
        <v>0.36257227822360694</v>
      </c>
    </row>
    <row r="24" spans="2:6" x14ac:dyDescent="0.3">
      <c r="B24" s="395"/>
      <c r="C24" s="55">
        <v>2016</v>
      </c>
      <c r="D24" s="4">
        <v>332.764208</v>
      </c>
      <c r="E24" s="5">
        <v>142.800017</v>
      </c>
      <c r="F24" s="134">
        <f t="shared" si="0"/>
        <v>0.42913274194441009</v>
      </c>
    </row>
    <row r="25" spans="2:6" ht="12.6" customHeight="1" x14ac:dyDescent="0.3">
      <c r="B25" s="396"/>
      <c r="C25" s="97">
        <v>2015</v>
      </c>
      <c r="D25" s="25">
        <v>372.26507500000002</v>
      </c>
      <c r="E25" s="24">
        <v>160.90602899999999</v>
      </c>
      <c r="F25" s="138">
        <f t="shared" si="0"/>
        <v>0.43223509215845718</v>
      </c>
    </row>
    <row r="26" spans="2:6" ht="12.6" customHeight="1" x14ac:dyDescent="0.3">
      <c r="B26" s="229"/>
      <c r="C26" s="55">
        <v>2019</v>
      </c>
      <c r="D26" s="4">
        <v>363.53124300000002</v>
      </c>
      <c r="E26" s="5">
        <v>312.47773699999999</v>
      </c>
      <c r="F26" s="134">
        <f t="shared" si="0"/>
        <v>0.85956226051250284</v>
      </c>
    </row>
    <row r="27" spans="2:6" x14ac:dyDescent="0.3">
      <c r="B27" s="395" t="s">
        <v>130</v>
      </c>
      <c r="C27" s="55">
        <v>2018</v>
      </c>
      <c r="D27" s="4">
        <v>344.72188699999998</v>
      </c>
      <c r="E27" s="5">
        <v>173.21066200000001</v>
      </c>
      <c r="F27" s="134">
        <f t="shared" si="0"/>
        <v>0.50246493922215052</v>
      </c>
    </row>
    <row r="28" spans="2:6" x14ac:dyDescent="0.3">
      <c r="B28" s="395"/>
      <c r="C28" s="55">
        <v>2017</v>
      </c>
      <c r="D28" s="4">
        <v>370.88325400000002</v>
      </c>
      <c r="E28" s="5">
        <v>136.22287299999999</v>
      </c>
      <c r="F28" s="134">
        <f t="shared" si="0"/>
        <v>0.36729313478251563</v>
      </c>
    </row>
    <row r="29" spans="2:6" x14ac:dyDescent="0.3">
      <c r="B29" s="395"/>
      <c r="C29" s="55">
        <v>2016</v>
      </c>
      <c r="D29" s="4">
        <v>376.62806399999999</v>
      </c>
      <c r="E29" s="5">
        <v>149.61069699999999</v>
      </c>
      <c r="F29" s="134">
        <f t="shared" si="0"/>
        <v>0.3972372515501128</v>
      </c>
    </row>
    <row r="30" spans="2:6" x14ac:dyDescent="0.3">
      <c r="B30" s="396"/>
      <c r="C30" s="97">
        <v>2015</v>
      </c>
      <c r="D30" s="25">
        <v>327.47739000000001</v>
      </c>
      <c r="E30" s="24">
        <v>158.62545700000001</v>
      </c>
      <c r="F30" s="138">
        <f t="shared" si="0"/>
        <v>0.48438598157875878</v>
      </c>
    </row>
    <row r="31" spans="2:6" x14ac:dyDescent="0.3">
      <c r="B31" s="229"/>
      <c r="C31" s="55">
        <v>2019</v>
      </c>
      <c r="D31" s="4">
        <v>126.587279</v>
      </c>
      <c r="E31" s="5">
        <v>108.287768</v>
      </c>
      <c r="F31" s="134">
        <f t="shared" si="0"/>
        <v>0.85543957382953151</v>
      </c>
    </row>
    <row r="32" spans="2:6" x14ac:dyDescent="0.3">
      <c r="B32" s="382" t="s">
        <v>131</v>
      </c>
      <c r="C32" s="232">
        <v>2018</v>
      </c>
      <c r="D32" s="265">
        <v>133.26955599999999</v>
      </c>
      <c r="E32" s="5">
        <v>62.769947000000002</v>
      </c>
      <c r="F32" s="134">
        <f t="shared" si="0"/>
        <v>0.47099989588019642</v>
      </c>
    </row>
    <row r="33" spans="2:6" x14ac:dyDescent="0.3">
      <c r="B33" s="395"/>
      <c r="C33" s="55">
        <v>2017</v>
      </c>
      <c r="D33" s="4">
        <v>112.99128399999999</v>
      </c>
      <c r="E33" s="5">
        <v>43.837632999999997</v>
      </c>
      <c r="F33" s="134">
        <f t="shared" si="0"/>
        <v>0.38797358033386009</v>
      </c>
    </row>
    <row r="34" spans="2:6" x14ac:dyDescent="0.3">
      <c r="B34" s="395"/>
      <c r="C34" s="55">
        <v>2016</v>
      </c>
      <c r="D34" s="4">
        <v>121.19125099999999</v>
      </c>
      <c r="E34" s="5">
        <v>56.815829000000001</v>
      </c>
      <c r="F34" s="134">
        <f t="shared" si="0"/>
        <v>0.4688113088295458</v>
      </c>
    </row>
    <row r="35" spans="2:6" ht="15" customHeight="1" x14ac:dyDescent="0.3">
      <c r="B35" s="396"/>
      <c r="C35" s="97">
        <v>2015</v>
      </c>
      <c r="D35" s="25">
        <v>106.59615599999999</v>
      </c>
      <c r="E35" s="24">
        <v>49.052652999999999</v>
      </c>
      <c r="F35" s="138">
        <f t="shared" si="0"/>
        <v>0.46017281336111221</v>
      </c>
    </row>
    <row r="36" spans="2:6" ht="15" customHeight="1" x14ac:dyDescent="0.3">
      <c r="B36" s="229"/>
      <c r="C36" s="55">
        <v>2019</v>
      </c>
      <c r="D36" s="4">
        <v>175.64342199999999</v>
      </c>
      <c r="E36" s="5">
        <v>149.247828</v>
      </c>
      <c r="F36" s="134">
        <f t="shared" si="0"/>
        <v>0.84972056625041159</v>
      </c>
    </row>
    <row r="37" spans="2:6" x14ac:dyDescent="0.3">
      <c r="B37" s="395" t="s">
        <v>68</v>
      </c>
      <c r="C37" s="55">
        <v>2018</v>
      </c>
      <c r="D37" s="4">
        <v>180.36263500000001</v>
      </c>
      <c r="E37" s="5">
        <v>109.294691</v>
      </c>
      <c r="F37" s="134">
        <f t="shared" si="0"/>
        <v>0.60597191319587895</v>
      </c>
    </row>
    <row r="38" spans="2:6" x14ac:dyDescent="0.3">
      <c r="B38" s="395"/>
      <c r="C38" s="55">
        <v>2017</v>
      </c>
      <c r="D38" s="4">
        <v>178.232753</v>
      </c>
      <c r="E38" s="5">
        <v>103.822678</v>
      </c>
      <c r="F38" s="134">
        <f t="shared" si="0"/>
        <v>0.58251177885357575</v>
      </c>
    </row>
    <row r="39" spans="2:6" x14ac:dyDescent="0.3">
      <c r="B39" s="395"/>
      <c r="C39" s="55">
        <v>2016</v>
      </c>
      <c r="D39" s="4">
        <v>168.62090599999999</v>
      </c>
      <c r="E39" s="5">
        <v>97.275761000000003</v>
      </c>
      <c r="F39" s="134">
        <f t="shared" si="0"/>
        <v>0.57689027598985865</v>
      </c>
    </row>
    <row r="40" spans="2:6" x14ac:dyDescent="0.3">
      <c r="B40" s="396"/>
      <c r="C40" s="97">
        <v>2015</v>
      </c>
      <c r="D40" s="25">
        <v>208.68914599999999</v>
      </c>
      <c r="E40" s="24">
        <v>136.46871999999999</v>
      </c>
      <c r="F40" s="138">
        <f t="shared" si="0"/>
        <v>0.65393300330051662</v>
      </c>
    </row>
    <row r="41" spans="2:6" x14ac:dyDescent="0.3">
      <c r="B41" s="30" t="s">
        <v>93</v>
      </c>
      <c r="D41" s="344"/>
      <c r="E41" s="344"/>
    </row>
  </sheetData>
  <mergeCells count="9">
    <mergeCell ref="B32:B35"/>
    <mergeCell ref="B37:B40"/>
    <mergeCell ref="B4:B5"/>
    <mergeCell ref="C4:C5"/>
    <mergeCell ref="B6:B10"/>
    <mergeCell ref="B12:B15"/>
    <mergeCell ref="B17:B20"/>
    <mergeCell ref="B22:B25"/>
    <mergeCell ref="B27:B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87"/>
  <sheetViews>
    <sheetView showGridLines="0" zoomScaleNormal="100" workbookViewId="0"/>
  </sheetViews>
  <sheetFormatPr defaultRowHeight="14.4" x14ac:dyDescent="0.3"/>
  <cols>
    <col min="1" max="1" width="1.77734375" style="47" customWidth="1"/>
    <col min="2" max="3" width="25.77734375" style="47" customWidth="1"/>
    <col min="4" max="4" width="25.77734375" style="92" customWidth="1"/>
    <col min="5" max="5" width="4.21875" style="47" customWidth="1"/>
    <col min="6" max="6" width="15.109375" style="47" customWidth="1"/>
    <col min="7" max="7" width="28.6640625" style="47" customWidth="1"/>
    <col min="8" max="8" width="17.109375" style="92" customWidth="1"/>
    <col min="9" max="9" width="8.88671875" style="47"/>
    <col min="10" max="10" width="12.21875" style="47" customWidth="1"/>
    <col min="11" max="16384" width="8.88671875" style="47"/>
  </cols>
  <sheetData>
    <row r="2" spans="2:7" x14ac:dyDescent="0.3">
      <c r="B2" s="110" t="s">
        <v>160</v>
      </c>
    </row>
    <row r="3" spans="2:7" x14ac:dyDescent="0.3">
      <c r="C3" s="110"/>
      <c r="D3" s="99"/>
      <c r="E3" s="52"/>
    </row>
    <row r="4" spans="2:7" x14ac:dyDescent="0.3">
      <c r="B4" s="372" t="s">
        <v>102</v>
      </c>
      <c r="C4" s="374" t="s">
        <v>2</v>
      </c>
      <c r="D4" s="419" t="s">
        <v>113</v>
      </c>
      <c r="E4" s="52"/>
    </row>
    <row r="5" spans="2:7" x14ac:dyDescent="0.3">
      <c r="B5" s="372"/>
      <c r="C5" s="374"/>
      <c r="D5" s="419"/>
      <c r="G5"/>
    </row>
    <row r="6" spans="2:7" x14ac:dyDescent="0.3">
      <c r="B6" s="414" t="s">
        <v>6</v>
      </c>
      <c r="C6" s="26">
        <v>2019</v>
      </c>
      <c r="D6" s="171">
        <v>206344.42770100001</v>
      </c>
      <c r="E6" s="394"/>
      <c r="G6"/>
    </row>
    <row r="7" spans="2:7" x14ac:dyDescent="0.3">
      <c r="B7" s="414"/>
      <c r="C7" s="26">
        <v>2018</v>
      </c>
      <c r="D7" s="171">
        <v>192739.83375699999</v>
      </c>
      <c r="E7" s="394"/>
      <c r="G7"/>
    </row>
    <row r="8" spans="2:7" x14ac:dyDescent="0.3">
      <c r="B8" s="414"/>
      <c r="C8" s="26">
        <v>2017</v>
      </c>
      <c r="D8" s="171">
        <v>145189.08134</v>
      </c>
      <c r="E8" s="394"/>
      <c r="G8"/>
    </row>
    <row r="9" spans="2:7" x14ac:dyDescent="0.3">
      <c r="B9" s="414"/>
      <c r="C9" s="26">
        <v>2016</v>
      </c>
      <c r="D9" s="171">
        <v>132778.749396</v>
      </c>
      <c r="E9" s="21"/>
      <c r="G9"/>
    </row>
    <row r="10" spans="2:7" x14ac:dyDescent="0.3">
      <c r="B10" s="415"/>
      <c r="C10" s="26">
        <v>2015</v>
      </c>
      <c r="D10" s="172">
        <v>129738.575512</v>
      </c>
      <c r="E10" s="21"/>
      <c r="G10"/>
    </row>
    <row r="11" spans="2:7" x14ac:dyDescent="0.3">
      <c r="B11" s="410" t="s">
        <v>7</v>
      </c>
      <c r="C11" s="159">
        <v>2019</v>
      </c>
      <c r="D11" s="9">
        <v>34844.771494000001</v>
      </c>
      <c r="E11" s="21"/>
      <c r="G11"/>
    </row>
    <row r="12" spans="2:7" x14ac:dyDescent="0.3">
      <c r="B12" s="411"/>
      <c r="C12" s="267">
        <v>2018</v>
      </c>
      <c r="D12" s="268">
        <v>31086.532575000001</v>
      </c>
      <c r="E12" s="21"/>
      <c r="G12"/>
    </row>
    <row r="13" spans="2:7" x14ac:dyDescent="0.3">
      <c r="B13" s="411"/>
      <c r="C13" s="26">
        <v>2017</v>
      </c>
      <c r="D13" s="9">
        <v>44051.983577999999</v>
      </c>
      <c r="E13" s="21"/>
      <c r="G13"/>
    </row>
    <row r="14" spans="2:7" x14ac:dyDescent="0.3">
      <c r="B14" s="411"/>
      <c r="C14" s="26">
        <v>2016</v>
      </c>
      <c r="D14" s="9">
        <v>40492.052577000002</v>
      </c>
      <c r="G14"/>
    </row>
    <row r="15" spans="2:7" x14ac:dyDescent="0.3">
      <c r="B15" s="412"/>
      <c r="C15" s="26">
        <v>2015</v>
      </c>
      <c r="D15" s="172">
        <v>39717.282604</v>
      </c>
      <c r="G15"/>
    </row>
    <row r="16" spans="2:7" x14ac:dyDescent="0.3">
      <c r="B16" s="410" t="s">
        <v>9</v>
      </c>
      <c r="C16" s="159">
        <v>2019</v>
      </c>
      <c r="D16" s="9">
        <v>14338.21731</v>
      </c>
      <c r="G16"/>
    </row>
    <row r="17" spans="2:9" x14ac:dyDescent="0.3">
      <c r="B17" s="411"/>
      <c r="C17" s="267">
        <v>2018</v>
      </c>
      <c r="D17" s="268">
        <v>12882.638091000001</v>
      </c>
      <c r="G17"/>
    </row>
    <row r="18" spans="2:9" x14ac:dyDescent="0.3">
      <c r="B18" s="411"/>
      <c r="C18" s="26">
        <v>2017</v>
      </c>
      <c r="D18" s="9">
        <v>21767.875215</v>
      </c>
      <c r="G18"/>
    </row>
    <row r="19" spans="2:9" x14ac:dyDescent="0.3">
      <c r="B19" s="411"/>
      <c r="C19" s="26">
        <v>2016</v>
      </c>
      <c r="D19" s="9">
        <v>19325.155825999998</v>
      </c>
      <c r="G19"/>
    </row>
    <row r="20" spans="2:9" x14ac:dyDescent="0.3">
      <c r="B20" s="412"/>
      <c r="C20" s="26">
        <v>2015</v>
      </c>
      <c r="D20" s="172">
        <v>15111.263004</v>
      </c>
      <c r="G20"/>
    </row>
    <row r="21" spans="2:9" x14ac:dyDescent="0.3">
      <c r="B21" s="410" t="s">
        <v>8</v>
      </c>
      <c r="C21" s="159">
        <v>2019</v>
      </c>
      <c r="D21" s="9">
        <v>17389.370290999999</v>
      </c>
      <c r="G21"/>
    </row>
    <row r="22" spans="2:9" x14ac:dyDescent="0.3">
      <c r="B22" s="411"/>
      <c r="C22" s="269">
        <v>2018</v>
      </c>
      <c r="D22" s="9">
        <v>17502.074343</v>
      </c>
      <c r="G22"/>
    </row>
    <row r="23" spans="2:9" x14ac:dyDescent="0.3">
      <c r="B23" s="411"/>
      <c r="C23" s="26">
        <v>2017</v>
      </c>
      <c r="D23" s="9">
        <v>22134.090219999998</v>
      </c>
      <c r="G23"/>
    </row>
    <row r="24" spans="2:9" x14ac:dyDescent="0.3">
      <c r="B24" s="411"/>
      <c r="C24" s="26">
        <v>2016</v>
      </c>
      <c r="D24" s="9">
        <v>22279.580212000001</v>
      </c>
      <c r="G24"/>
      <c r="I24" s="92"/>
    </row>
    <row r="25" spans="2:9" x14ac:dyDescent="0.3">
      <c r="B25" s="412"/>
      <c r="C25" s="160">
        <v>2015</v>
      </c>
      <c r="D25" s="172">
        <v>20552.812126000001</v>
      </c>
      <c r="I25" s="92"/>
    </row>
    <row r="26" spans="2:9" x14ac:dyDescent="0.3">
      <c r="B26" s="410" t="s">
        <v>10</v>
      </c>
      <c r="C26" s="26">
        <v>2019</v>
      </c>
      <c r="D26" s="9">
        <v>5505.4077550000002</v>
      </c>
      <c r="I26" s="92"/>
    </row>
    <row r="27" spans="2:9" x14ac:dyDescent="0.3">
      <c r="B27" s="411"/>
      <c r="C27" s="267">
        <v>2018</v>
      </c>
      <c r="D27" s="268">
        <v>4569.704103</v>
      </c>
      <c r="H27" s="99"/>
    </row>
    <row r="28" spans="2:9" x14ac:dyDescent="0.3">
      <c r="B28" s="411"/>
      <c r="C28" s="26">
        <v>2017</v>
      </c>
      <c r="D28" s="9">
        <v>4072.0572910000001</v>
      </c>
    </row>
    <row r="29" spans="2:9" x14ac:dyDescent="0.3">
      <c r="B29" s="411"/>
      <c r="C29" s="26">
        <v>2016</v>
      </c>
      <c r="D29" s="9">
        <v>4914.9675790000001</v>
      </c>
    </row>
    <row r="30" spans="2:9" ht="14.4" customHeight="1" x14ac:dyDescent="0.3">
      <c r="B30" s="412"/>
      <c r="C30" s="160">
        <v>2015</v>
      </c>
      <c r="D30" s="185">
        <v>3543.7189859999999</v>
      </c>
    </row>
    <row r="31" spans="2:9" ht="14.4" customHeight="1" x14ac:dyDescent="0.3">
      <c r="B31" s="410" t="s">
        <v>11</v>
      </c>
      <c r="C31" s="26">
        <v>2019</v>
      </c>
      <c r="D31" s="9">
        <v>1803.7209109999999</v>
      </c>
    </row>
    <row r="32" spans="2:9" x14ac:dyDescent="0.3">
      <c r="B32" s="411"/>
      <c r="C32" s="267">
        <v>2018</v>
      </c>
      <c r="D32" s="268">
        <v>2852.2391870000001</v>
      </c>
    </row>
    <row r="33" spans="2:5" x14ac:dyDescent="0.3">
      <c r="B33" s="411"/>
      <c r="C33" s="306">
        <v>2017</v>
      </c>
      <c r="D33" s="9">
        <v>2433.2316850000002</v>
      </c>
      <c r="E33" s="21"/>
    </row>
    <row r="34" spans="2:5" x14ac:dyDescent="0.3">
      <c r="B34" s="411"/>
      <c r="C34" s="306">
        <v>2016</v>
      </c>
      <c r="D34" s="9">
        <v>1309.1100329999999</v>
      </c>
      <c r="E34" s="21"/>
    </row>
    <row r="35" spans="2:5" x14ac:dyDescent="0.3">
      <c r="B35" s="412"/>
      <c r="C35" s="307">
        <v>2015</v>
      </c>
      <c r="D35" s="172">
        <v>1263.372077</v>
      </c>
      <c r="E35" s="21"/>
    </row>
    <row r="36" spans="2:5" x14ac:dyDescent="0.3">
      <c r="B36" s="410" t="s">
        <v>12</v>
      </c>
      <c r="C36" s="159">
        <v>2019</v>
      </c>
      <c r="D36" s="9">
        <v>1265.949621</v>
      </c>
      <c r="E36" s="21"/>
    </row>
    <row r="37" spans="2:5" x14ac:dyDescent="0.3">
      <c r="B37" s="411"/>
      <c r="C37" s="267">
        <v>2018</v>
      </c>
      <c r="D37" s="268">
        <v>1182.2258919999999</v>
      </c>
      <c r="E37" s="21"/>
    </row>
    <row r="38" spans="2:5" x14ac:dyDescent="0.3">
      <c r="B38" s="411"/>
      <c r="C38" s="26">
        <v>2017</v>
      </c>
      <c r="D38" s="9">
        <v>1776.0181789999999</v>
      </c>
      <c r="E38" s="21"/>
    </row>
    <row r="39" spans="2:5" x14ac:dyDescent="0.3">
      <c r="B39" s="411"/>
      <c r="C39" s="26">
        <v>2016</v>
      </c>
      <c r="D39" s="9">
        <v>1611.0936710000001</v>
      </c>
      <c r="E39" s="21"/>
    </row>
    <row r="40" spans="2:5" x14ac:dyDescent="0.3">
      <c r="B40" s="412"/>
      <c r="C40" s="26">
        <v>2015</v>
      </c>
      <c r="D40" s="172">
        <v>1358.496652</v>
      </c>
      <c r="E40" s="21"/>
    </row>
    <row r="41" spans="2:5" x14ac:dyDescent="0.3">
      <c r="B41" s="410" t="s">
        <v>13</v>
      </c>
      <c r="C41" s="159">
        <v>2019</v>
      </c>
      <c r="D41" s="9">
        <v>1881.580019</v>
      </c>
      <c r="E41" s="21"/>
    </row>
    <row r="42" spans="2:5" x14ac:dyDescent="0.3">
      <c r="B42" s="411"/>
      <c r="C42" s="267">
        <v>2018</v>
      </c>
      <c r="D42" s="268">
        <v>1446.1055019999999</v>
      </c>
      <c r="E42" s="21"/>
    </row>
    <row r="43" spans="2:5" x14ac:dyDescent="0.3">
      <c r="B43" s="411"/>
      <c r="C43" s="26">
        <v>2017</v>
      </c>
      <c r="D43" s="9">
        <v>1248.192022</v>
      </c>
      <c r="E43" s="21"/>
    </row>
    <row r="44" spans="2:5" x14ac:dyDescent="0.3">
      <c r="B44" s="411"/>
      <c r="C44" s="26">
        <v>2016</v>
      </c>
      <c r="D44" s="9">
        <v>1100.87592</v>
      </c>
      <c r="E44" s="21"/>
    </row>
    <row r="45" spans="2:5" x14ac:dyDescent="0.3">
      <c r="B45" s="412"/>
      <c r="C45" s="160">
        <v>2015</v>
      </c>
      <c r="D45" s="172">
        <v>1255.4649159999999</v>
      </c>
      <c r="E45" s="21"/>
    </row>
    <row r="46" spans="2:5" x14ac:dyDescent="0.3">
      <c r="B46" s="413" t="s">
        <v>14</v>
      </c>
      <c r="C46" s="26">
        <v>2019</v>
      </c>
      <c r="D46" s="9">
        <v>690.01687500000003</v>
      </c>
      <c r="E46" s="21"/>
    </row>
    <row r="47" spans="2:5" x14ac:dyDescent="0.3">
      <c r="B47" s="414"/>
      <c r="C47" s="26">
        <v>2018</v>
      </c>
      <c r="D47" s="9">
        <v>703.63733400000001</v>
      </c>
      <c r="E47" s="21"/>
    </row>
    <row r="48" spans="2:5" x14ac:dyDescent="0.3">
      <c r="B48" s="414"/>
      <c r="C48" s="26">
        <v>2017</v>
      </c>
      <c r="D48" s="9">
        <v>376.378265</v>
      </c>
      <c r="E48" s="21"/>
    </row>
    <row r="49" spans="2:5" x14ac:dyDescent="0.3">
      <c r="B49" s="414"/>
      <c r="C49" s="26">
        <v>2016</v>
      </c>
      <c r="D49" s="9">
        <v>317.57284700000002</v>
      </c>
    </row>
    <row r="50" spans="2:5" x14ac:dyDescent="0.3">
      <c r="B50" s="415"/>
      <c r="C50" s="160">
        <v>2015</v>
      </c>
      <c r="D50" s="172">
        <v>379.93880200000001</v>
      </c>
    </row>
    <row r="51" spans="2:5" x14ac:dyDescent="0.3">
      <c r="B51" s="410" t="s">
        <v>15</v>
      </c>
      <c r="C51" s="304">
        <v>2019</v>
      </c>
      <c r="D51" s="305">
        <v>1116.9034549999999</v>
      </c>
    </row>
    <row r="52" spans="2:5" ht="15" customHeight="1" x14ac:dyDescent="0.3">
      <c r="B52" s="411"/>
      <c r="C52" s="26">
        <v>2018</v>
      </c>
      <c r="D52" s="9">
        <v>918.83203100000003</v>
      </c>
    </row>
    <row r="53" spans="2:5" x14ac:dyDescent="0.3">
      <c r="B53" s="411"/>
      <c r="C53" s="26">
        <v>2017</v>
      </c>
      <c r="D53" s="9">
        <v>1395.0585060000001</v>
      </c>
    </row>
    <row r="54" spans="2:5" x14ac:dyDescent="0.3">
      <c r="B54" s="411"/>
      <c r="C54" s="26">
        <v>2016</v>
      </c>
      <c r="D54" s="9">
        <v>1313.073621</v>
      </c>
    </row>
    <row r="55" spans="2:5" x14ac:dyDescent="0.3">
      <c r="B55" s="412"/>
      <c r="C55" s="160">
        <v>2015</v>
      </c>
      <c r="D55" s="172">
        <v>1259.49712</v>
      </c>
    </row>
    <row r="56" spans="2:5" x14ac:dyDescent="0.3">
      <c r="B56" s="410" t="s">
        <v>16</v>
      </c>
      <c r="C56" s="26">
        <v>2019</v>
      </c>
      <c r="D56" s="9">
        <v>447.589473</v>
      </c>
    </row>
    <row r="57" spans="2:5" x14ac:dyDescent="0.3">
      <c r="B57" s="411"/>
      <c r="C57" s="267">
        <v>2018</v>
      </c>
      <c r="D57" s="268">
        <v>739.64124500000003</v>
      </c>
    </row>
    <row r="58" spans="2:5" x14ac:dyDescent="0.3">
      <c r="B58" s="411"/>
      <c r="C58" s="26">
        <v>2017</v>
      </c>
      <c r="D58" s="9">
        <v>480.48247900000001</v>
      </c>
    </row>
    <row r="59" spans="2:5" x14ac:dyDescent="0.3">
      <c r="B59" s="411"/>
      <c r="C59" s="26">
        <v>2016</v>
      </c>
      <c r="D59" s="9">
        <v>436.51135499999998</v>
      </c>
    </row>
    <row r="60" spans="2:5" x14ac:dyDescent="0.3">
      <c r="B60" s="412"/>
      <c r="C60" s="26">
        <v>2015</v>
      </c>
      <c r="D60" s="172">
        <v>485.66986200000002</v>
      </c>
    </row>
    <row r="61" spans="2:5" x14ac:dyDescent="0.3">
      <c r="B61" s="410" t="s">
        <v>17</v>
      </c>
      <c r="C61" s="159">
        <v>2019</v>
      </c>
      <c r="D61" s="9">
        <v>389.50162799999998</v>
      </c>
    </row>
    <row r="62" spans="2:5" x14ac:dyDescent="0.3">
      <c r="B62" s="411"/>
      <c r="C62" s="269">
        <v>2018</v>
      </c>
      <c r="D62" s="9">
        <v>364.96783299999998</v>
      </c>
    </row>
    <row r="63" spans="2:5" x14ac:dyDescent="0.3">
      <c r="B63" s="411"/>
      <c r="C63" s="26">
        <v>2017</v>
      </c>
      <c r="D63" s="9">
        <v>333.97329500000001</v>
      </c>
      <c r="E63" s="21"/>
    </row>
    <row r="64" spans="2:5" x14ac:dyDescent="0.3">
      <c r="B64" s="411"/>
      <c r="C64" s="26">
        <v>2016</v>
      </c>
      <c r="D64" s="9">
        <v>279.558131</v>
      </c>
      <c r="E64" s="21"/>
    </row>
    <row r="65" spans="2:5" x14ac:dyDescent="0.3">
      <c r="B65" s="412"/>
      <c r="C65" s="26">
        <v>2015</v>
      </c>
      <c r="D65" s="172">
        <v>20.826961000000001</v>
      </c>
      <c r="E65" s="21"/>
    </row>
    <row r="66" spans="2:5" x14ac:dyDescent="0.3">
      <c r="B66" s="410" t="s">
        <v>18</v>
      </c>
      <c r="C66" s="159">
        <v>2019</v>
      </c>
      <c r="D66" s="9">
        <v>311.44359400000002</v>
      </c>
      <c r="E66" s="21"/>
    </row>
    <row r="67" spans="2:5" x14ac:dyDescent="0.3">
      <c r="B67" s="411"/>
      <c r="C67" s="269">
        <v>2018</v>
      </c>
      <c r="D67" s="9">
        <v>272.17194799999999</v>
      </c>
      <c r="E67" s="21"/>
    </row>
    <row r="68" spans="2:5" x14ac:dyDescent="0.3">
      <c r="B68" s="411"/>
      <c r="C68" s="26">
        <v>2017</v>
      </c>
      <c r="D68" s="9">
        <v>214.70475099999999</v>
      </c>
      <c r="E68" s="21"/>
    </row>
    <row r="69" spans="2:5" x14ac:dyDescent="0.3">
      <c r="B69" s="411"/>
      <c r="C69" s="26">
        <v>2016</v>
      </c>
      <c r="D69" s="9">
        <v>146.04846699999999</v>
      </c>
      <c r="E69" s="21"/>
    </row>
    <row r="70" spans="2:5" x14ac:dyDescent="0.3">
      <c r="B70" s="412"/>
      <c r="C70" s="26">
        <v>2015</v>
      </c>
      <c r="D70" s="172">
        <v>177.30092400000001</v>
      </c>
      <c r="E70" s="21"/>
    </row>
    <row r="71" spans="2:5" x14ac:dyDescent="0.3">
      <c r="B71" s="410" t="s">
        <v>19</v>
      </c>
      <c r="C71" s="159">
        <v>2019</v>
      </c>
      <c r="D71" s="9">
        <v>295.76043099999998</v>
      </c>
      <c r="E71" s="21"/>
    </row>
    <row r="72" spans="2:5" x14ac:dyDescent="0.3">
      <c r="B72" s="411"/>
      <c r="C72" s="267">
        <v>2018</v>
      </c>
      <c r="D72" s="268">
        <v>320.830648</v>
      </c>
      <c r="E72" s="21"/>
    </row>
    <row r="73" spans="2:5" x14ac:dyDescent="0.3">
      <c r="B73" s="411"/>
      <c r="C73" s="26">
        <v>2017</v>
      </c>
      <c r="D73" s="9">
        <v>310.923024</v>
      </c>
      <c r="E73" s="21"/>
    </row>
    <row r="74" spans="2:5" x14ac:dyDescent="0.3">
      <c r="B74" s="411"/>
      <c r="C74" s="26">
        <v>2016</v>
      </c>
      <c r="D74" s="9">
        <v>232.624976</v>
      </c>
      <c r="E74" s="21"/>
    </row>
    <row r="75" spans="2:5" x14ac:dyDescent="0.3">
      <c r="B75" s="412"/>
      <c r="C75" s="160">
        <v>2015</v>
      </c>
      <c r="D75" s="172">
        <v>254.77722900000001</v>
      </c>
      <c r="E75" s="21"/>
    </row>
    <row r="76" spans="2:5" x14ac:dyDescent="0.3">
      <c r="B76" s="416" t="s">
        <v>43</v>
      </c>
      <c r="C76" s="270">
        <v>2019</v>
      </c>
      <c r="D76" s="9">
        <v>404.03001999999998</v>
      </c>
      <c r="E76" s="21"/>
    </row>
    <row r="77" spans="2:5" x14ac:dyDescent="0.3">
      <c r="B77" s="417"/>
      <c r="C77" s="266">
        <v>2018</v>
      </c>
      <c r="D77" s="268">
        <v>330.57810599999999</v>
      </c>
      <c r="E77" s="21"/>
    </row>
    <row r="78" spans="2:5" x14ac:dyDescent="0.3">
      <c r="B78" s="417"/>
      <c r="C78" s="270">
        <v>2017</v>
      </c>
      <c r="D78" s="9">
        <v>259.95502900000002</v>
      </c>
      <c r="E78" s="21"/>
    </row>
    <row r="79" spans="2:5" x14ac:dyDescent="0.3">
      <c r="B79" s="417"/>
      <c r="C79" s="270">
        <v>2016</v>
      </c>
      <c r="D79" s="9">
        <v>283.81194199999999</v>
      </c>
      <c r="E79" s="21"/>
    </row>
    <row r="80" spans="2:5" x14ac:dyDescent="0.3">
      <c r="B80" s="418"/>
      <c r="C80" s="270">
        <v>2015</v>
      </c>
      <c r="D80" s="172">
        <v>272.933559</v>
      </c>
      <c r="E80" s="21"/>
    </row>
    <row r="81" spans="2:5" x14ac:dyDescent="0.3">
      <c r="B81" s="410" t="s">
        <v>20</v>
      </c>
      <c r="C81" s="159">
        <v>2019</v>
      </c>
      <c r="D81" s="9">
        <v>45.889634999999998</v>
      </c>
      <c r="E81" s="21"/>
    </row>
    <row r="82" spans="2:5" x14ac:dyDescent="0.3">
      <c r="B82" s="411"/>
      <c r="C82" s="269">
        <v>2018</v>
      </c>
      <c r="D82" s="268">
        <v>34.083792000000003</v>
      </c>
      <c r="E82" s="21"/>
    </row>
    <row r="83" spans="2:5" x14ac:dyDescent="0.3">
      <c r="B83" s="411"/>
      <c r="C83" s="26">
        <v>2017</v>
      </c>
      <c r="D83" s="9">
        <v>27.109494000000002</v>
      </c>
      <c r="E83" s="21"/>
    </row>
    <row r="84" spans="2:5" x14ac:dyDescent="0.3">
      <c r="B84" s="411"/>
      <c r="C84" s="26">
        <v>2016</v>
      </c>
      <c r="D84" s="9">
        <v>26.279494</v>
      </c>
      <c r="E84" s="21"/>
    </row>
    <row r="85" spans="2:5" x14ac:dyDescent="0.3">
      <c r="B85" s="412"/>
      <c r="C85" s="160">
        <v>2015</v>
      </c>
      <c r="D85" s="172">
        <v>47.057608999999999</v>
      </c>
      <c r="E85" s="21"/>
    </row>
    <row r="86" spans="2:5" x14ac:dyDescent="0.3">
      <c r="B86" s="152" t="s">
        <v>193</v>
      </c>
      <c r="C86" s="166"/>
      <c r="D86" s="344"/>
    </row>
    <row r="87" spans="2:5" x14ac:dyDescent="0.3">
      <c r="B87" s="151"/>
      <c r="C87" s="166"/>
    </row>
  </sheetData>
  <mergeCells count="20">
    <mergeCell ref="E6:E8"/>
    <mergeCell ref="B4:B5"/>
    <mergeCell ref="C4:C5"/>
    <mergeCell ref="D4:D5"/>
    <mergeCell ref="B6:B10"/>
    <mergeCell ref="B11:B15"/>
    <mergeCell ref="B16:B20"/>
    <mergeCell ref="B21:B25"/>
    <mergeCell ref="B26:B30"/>
    <mergeCell ref="B81:B85"/>
    <mergeCell ref="B31:B35"/>
    <mergeCell ref="B36:B40"/>
    <mergeCell ref="B41:B45"/>
    <mergeCell ref="B46:B50"/>
    <mergeCell ref="B51:B55"/>
    <mergeCell ref="B56:B60"/>
    <mergeCell ref="B61:B65"/>
    <mergeCell ref="B66:B70"/>
    <mergeCell ref="B71:B75"/>
    <mergeCell ref="B76:B8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09"/>
  <sheetViews>
    <sheetView showGridLines="0" zoomScaleNormal="100" workbookViewId="0"/>
  </sheetViews>
  <sheetFormatPr defaultRowHeight="14.4" x14ac:dyDescent="0.3"/>
  <cols>
    <col min="1" max="1" width="1.77734375" style="47" customWidth="1"/>
    <col min="2" max="2" width="75.77734375" style="47" customWidth="1"/>
    <col min="3" max="3" width="20.77734375" style="47" customWidth="1"/>
    <col min="4" max="4" width="30.77734375" style="47" customWidth="1"/>
    <col min="5" max="5" width="8.88671875" style="31"/>
    <col min="6" max="6" width="14.44140625" style="47" bestFit="1" customWidth="1"/>
    <col min="7" max="16384" width="8.88671875" style="47"/>
  </cols>
  <sheetData>
    <row r="2" spans="2:6" x14ac:dyDescent="0.3">
      <c r="B2" s="110" t="s">
        <v>161</v>
      </c>
      <c r="C2" s="110"/>
    </row>
    <row r="4" spans="2:6" x14ac:dyDescent="0.3">
      <c r="B4" s="372" t="s">
        <v>141</v>
      </c>
      <c r="C4" s="409" t="s">
        <v>2</v>
      </c>
      <c r="D4" s="409" t="s">
        <v>113</v>
      </c>
    </row>
    <row r="5" spans="2:6" x14ac:dyDescent="0.3">
      <c r="B5" s="372"/>
      <c r="C5" s="409"/>
      <c r="D5" s="420"/>
    </row>
    <row r="6" spans="2:6" x14ac:dyDescent="0.3">
      <c r="B6" s="395" t="s">
        <v>23</v>
      </c>
      <c r="C6" s="47">
        <v>2019</v>
      </c>
      <c r="D6" s="168">
        <v>872.78563999999994</v>
      </c>
      <c r="F6" s="285"/>
    </row>
    <row r="7" spans="2:6" x14ac:dyDescent="0.3">
      <c r="B7" s="395"/>
      <c r="C7" s="47">
        <v>2018</v>
      </c>
      <c r="D7" s="168">
        <v>737.08685100000002</v>
      </c>
      <c r="F7" s="285"/>
    </row>
    <row r="8" spans="2:6" x14ac:dyDescent="0.3">
      <c r="B8" s="395"/>
      <c r="C8" s="47">
        <v>2017</v>
      </c>
      <c r="D8" s="168">
        <v>629.16815999999994</v>
      </c>
      <c r="F8" s="285"/>
    </row>
    <row r="9" spans="2:6" x14ac:dyDescent="0.3">
      <c r="B9" s="395"/>
      <c r="C9" s="47">
        <v>2016</v>
      </c>
      <c r="D9" s="168">
        <v>550.17809</v>
      </c>
      <c r="F9" s="285"/>
    </row>
    <row r="10" spans="2:6" x14ac:dyDescent="0.3">
      <c r="B10" s="396"/>
      <c r="C10" s="96">
        <v>2015</v>
      </c>
      <c r="D10" s="169">
        <v>618.18159800000001</v>
      </c>
      <c r="F10" s="285"/>
    </row>
    <row r="11" spans="2:6" x14ac:dyDescent="0.3">
      <c r="B11" s="397" t="s">
        <v>24</v>
      </c>
      <c r="C11" s="31">
        <v>2019</v>
      </c>
      <c r="D11" s="170">
        <v>404.27499</v>
      </c>
      <c r="F11" s="285"/>
    </row>
    <row r="12" spans="2:6" x14ac:dyDescent="0.3">
      <c r="B12" s="395"/>
      <c r="C12" s="94">
        <v>2018</v>
      </c>
      <c r="D12" s="170">
        <v>436.49304100000001</v>
      </c>
      <c r="F12" s="285"/>
    </row>
    <row r="13" spans="2:6" x14ac:dyDescent="0.3">
      <c r="B13" s="395"/>
      <c r="C13" s="94">
        <v>2017</v>
      </c>
      <c r="D13" s="168">
        <v>331.18460800000003</v>
      </c>
      <c r="F13" s="285"/>
    </row>
    <row r="14" spans="2:6" x14ac:dyDescent="0.3">
      <c r="B14" s="395"/>
      <c r="C14" s="94">
        <v>2016</v>
      </c>
      <c r="D14" s="168">
        <v>289.55493799999999</v>
      </c>
      <c r="F14" s="285"/>
    </row>
    <row r="15" spans="2:6" x14ac:dyDescent="0.3">
      <c r="B15" s="396"/>
      <c r="C15" s="95">
        <v>2015</v>
      </c>
      <c r="D15" s="169">
        <v>232.291122</v>
      </c>
      <c r="F15" s="285"/>
    </row>
    <row r="16" spans="2:6" x14ac:dyDescent="0.3">
      <c r="B16" s="397" t="s">
        <v>25</v>
      </c>
      <c r="C16" s="94">
        <v>2019</v>
      </c>
      <c r="D16" s="170">
        <v>25961.394810999998</v>
      </c>
      <c r="F16" s="285"/>
    </row>
    <row r="17" spans="1:6" x14ac:dyDescent="0.3">
      <c r="B17" s="395"/>
      <c r="C17" s="94">
        <v>2018</v>
      </c>
      <c r="D17" s="170">
        <v>24564.511323999999</v>
      </c>
      <c r="F17" s="285"/>
    </row>
    <row r="18" spans="1:6" x14ac:dyDescent="0.3">
      <c r="B18" s="395"/>
      <c r="C18" s="94">
        <v>2017</v>
      </c>
      <c r="D18" s="168">
        <v>19894.118493999998</v>
      </c>
      <c r="F18" s="285"/>
    </row>
    <row r="19" spans="1:6" x14ac:dyDescent="0.3">
      <c r="B19" s="395"/>
      <c r="C19" s="94">
        <v>2016</v>
      </c>
      <c r="D19" s="168">
        <v>20865.832420999999</v>
      </c>
      <c r="F19" s="285"/>
    </row>
    <row r="20" spans="1:6" x14ac:dyDescent="0.3">
      <c r="B20" s="396"/>
      <c r="C20" s="95">
        <v>2015</v>
      </c>
      <c r="D20" s="169">
        <v>21445.372898000001</v>
      </c>
      <c r="F20" s="285"/>
    </row>
    <row r="21" spans="1:6" x14ac:dyDescent="0.3">
      <c r="B21" s="397" t="s">
        <v>26</v>
      </c>
      <c r="C21" s="94">
        <v>2019</v>
      </c>
      <c r="D21" s="170">
        <v>23557.771013000001</v>
      </c>
      <c r="F21" s="285"/>
    </row>
    <row r="22" spans="1:6" x14ac:dyDescent="0.3">
      <c r="B22" s="395"/>
      <c r="C22" s="94">
        <v>2018</v>
      </c>
      <c r="D22" s="170">
        <v>26261.131312000001</v>
      </c>
      <c r="F22" s="285"/>
    </row>
    <row r="23" spans="1:6" x14ac:dyDescent="0.3">
      <c r="B23" s="395"/>
      <c r="C23" s="94">
        <v>2017</v>
      </c>
      <c r="D23" s="168">
        <v>25196.483439</v>
      </c>
      <c r="F23" s="285"/>
    </row>
    <row r="24" spans="1:6" x14ac:dyDescent="0.3">
      <c r="B24" s="395"/>
      <c r="C24" s="94">
        <v>2016</v>
      </c>
      <c r="D24" s="168">
        <v>23421.452538000001</v>
      </c>
      <c r="F24" s="285"/>
    </row>
    <row r="25" spans="1:6" x14ac:dyDescent="0.3">
      <c r="B25" s="396"/>
      <c r="C25" s="95">
        <v>2015</v>
      </c>
      <c r="D25" s="169">
        <v>25646.617395000001</v>
      </c>
      <c r="F25" s="285"/>
    </row>
    <row r="26" spans="1:6" x14ac:dyDescent="0.3">
      <c r="B26" s="397" t="s">
        <v>90</v>
      </c>
      <c r="C26" s="94">
        <v>2019</v>
      </c>
      <c r="D26" s="170">
        <v>4428.3322099999996</v>
      </c>
      <c r="F26" s="285"/>
    </row>
    <row r="27" spans="1:6" x14ac:dyDescent="0.3">
      <c r="B27" s="395"/>
      <c r="C27" s="94">
        <v>2018</v>
      </c>
      <c r="D27" s="170">
        <v>5524.2191249999996</v>
      </c>
      <c r="F27" s="285"/>
    </row>
    <row r="28" spans="1:6" x14ac:dyDescent="0.3">
      <c r="B28" s="395"/>
      <c r="C28" s="94">
        <v>2017</v>
      </c>
      <c r="D28" s="168">
        <v>5198.5575239999998</v>
      </c>
      <c r="F28" s="285"/>
    </row>
    <row r="29" spans="1:6" x14ac:dyDescent="0.3">
      <c r="B29" s="395"/>
      <c r="C29" s="94">
        <v>2016</v>
      </c>
      <c r="D29" s="168">
        <v>3294.9542889999998</v>
      </c>
      <c r="F29" s="285"/>
    </row>
    <row r="30" spans="1:6" x14ac:dyDescent="0.3">
      <c r="B30" s="396"/>
      <c r="C30" s="95">
        <v>2015</v>
      </c>
      <c r="D30" s="169">
        <v>5086.0430100000003</v>
      </c>
      <c r="F30" s="285"/>
    </row>
    <row r="31" spans="1:6" x14ac:dyDescent="0.3">
      <c r="B31" s="397" t="s">
        <v>28</v>
      </c>
      <c r="C31" s="94">
        <v>2019</v>
      </c>
      <c r="D31" s="170">
        <v>20192.058673</v>
      </c>
      <c r="F31" s="285"/>
    </row>
    <row r="32" spans="1:6" x14ac:dyDescent="0.3">
      <c r="A32" s="31"/>
      <c r="B32" s="382"/>
      <c r="C32" s="240">
        <v>2018</v>
      </c>
      <c r="D32" s="271">
        <v>17315.586160999999</v>
      </c>
      <c r="F32" s="285"/>
    </row>
    <row r="33" spans="1:4" ht="17.399999999999999" customHeight="1" x14ac:dyDescent="0.3">
      <c r="A33" s="31"/>
      <c r="B33" s="395"/>
      <c r="C33" s="57">
        <v>2017</v>
      </c>
      <c r="D33" s="168">
        <v>21096.736669999998</v>
      </c>
    </row>
    <row r="34" spans="1:4" x14ac:dyDescent="0.3">
      <c r="A34" s="31"/>
      <c r="B34" s="395"/>
      <c r="C34" s="57">
        <v>2016</v>
      </c>
      <c r="D34" s="168">
        <v>22752.794003999999</v>
      </c>
    </row>
    <row r="35" spans="1:4" x14ac:dyDescent="0.3">
      <c r="A35" s="31"/>
      <c r="B35" s="396"/>
      <c r="C35" s="106">
        <v>2015</v>
      </c>
      <c r="D35" s="169">
        <v>14329.007932</v>
      </c>
    </row>
    <row r="36" spans="1:4" x14ac:dyDescent="0.3">
      <c r="A36" s="31"/>
      <c r="B36" s="397" t="s">
        <v>29</v>
      </c>
      <c r="C36" s="57">
        <v>2019</v>
      </c>
      <c r="D36" s="170">
        <v>123500.43523</v>
      </c>
    </row>
    <row r="37" spans="1:4" x14ac:dyDescent="0.3">
      <c r="A37" s="31"/>
      <c r="B37" s="395"/>
      <c r="C37" s="57">
        <v>2018</v>
      </c>
      <c r="D37" s="170">
        <v>116052.40429999999</v>
      </c>
    </row>
    <row r="38" spans="1:4" x14ac:dyDescent="0.3">
      <c r="A38" s="31"/>
      <c r="B38" s="395"/>
      <c r="C38" s="57">
        <v>2017</v>
      </c>
      <c r="D38" s="168">
        <v>101860.509903</v>
      </c>
    </row>
    <row r="39" spans="1:4" x14ac:dyDescent="0.3">
      <c r="A39" s="31"/>
      <c r="B39" s="395"/>
      <c r="C39" s="57">
        <v>2016</v>
      </c>
      <c r="D39" s="168">
        <v>87938.675724999994</v>
      </c>
    </row>
    <row r="40" spans="1:4" x14ac:dyDescent="0.3">
      <c r="A40" s="31"/>
      <c r="B40" s="396"/>
      <c r="C40" s="106">
        <v>2015</v>
      </c>
      <c r="D40" s="169">
        <v>86010.647303999998</v>
      </c>
    </row>
    <row r="41" spans="1:4" x14ac:dyDescent="0.3">
      <c r="A41" s="31"/>
      <c r="B41" s="397" t="s">
        <v>30</v>
      </c>
      <c r="C41" s="57">
        <v>2019</v>
      </c>
      <c r="D41" s="170">
        <v>25841.563170000001</v>
      </c>
    </row>
    <row r="42" spans="1:4" x14ac:dyDescent="0.3">
      <c r="A42" s="31"/>
      <c r="B42" s="395"/>
      <c r="C42" s="57">
        <v>2018</v>
      </c>
      <c r="D42" s="170">
        <v>22953.363976000001</v>
      </c>
    </row>
    <row r="43" spans="1:4" x14ac:dyDescent="0.3">
      <c r="A43" s="31"/>
      <c r="B43" s="395"/>
      <c r="C43" s="57">
        <v>2017</v>
      </c>
      <c r="D43" s="168">
        <v>19732.554077000001</v>
      </c>
    </row>
    <row r="44" spans="1:4" x14ac:dyDescent="0.3">
      <c r="A44" s="31"/>
      <c r="B44" s="395"/>
      <c r="C44" s="57">
        <v>2016</v>
      </c>
      <c r="D44" s="168">
        <v>16719.659920999999</v>
      </c>
    </row>
    <row r="45" spans="1:4" x14ac:dyDescent="0.3">
      <c r="A45" s="31"/>
      <c r="B45" s="396"/>
      <c r="C45" s="106">
        <v>2015</v>
      </c>
      <c r="D45" s="169">
        <v>15825.313072000001</v>
      </c>
    </row>
    <row r="46" spans="1:4" x14ac:dyDescent="0.3">
      <c r="A46" s="31"/>
      <c r="B46" s="397" t="s">
        <v>31</v>
      </c>
      <c r="C46" s="57">
        <v>2019</v>
      </c>
      <c r="D46" s="170">
        <v>31134.869967999999</v>
      </c>
    </row>
    <row r="47" spans="1:4" x14ac:dyDescent="0.3">
      <c r="A47" s="31"/>
      <c r="B47" s="395"/>
      <c r="C47" s="57">
        <v>2018</v>
      </c>
      <c r="D47" s="170">
        <v>28005.461684999998</v>
      </c>
    </row>
    <row r="48" spans="1:4" x14ac:dyDescent="0.3">
      <c r="A48" s="31"/>
      <c r="B48" s="395"/>
      <c r="C48" s="57">
        <v>2017</v>
      </c>
      <c r="D48" s="168">
        <v>25408.032373999999</v>
      </c>
    </row>
    <row r="49" spans="1:4" x14ac:dyDescent="0.3">
      <c r="A49" s="31"/>
      <c r="B49" s="395"/>
      <c r="C49" s="57">
        <v>2016</v>
      </c>
      <c r="D49" s="168">
        <v>22458.118171999999</v>
      </c>
    </row>
    <row r="50" spans="1:4" x14ac:dyDescent="0.3">
      <c r="A50" s="31"/>
      <c r="B50" s="396"/>
      <c r="C50" s="106">
        <v>2015</v>
      </c>
      <c r="D50" s="169">
        <v>19624.798208</v>
      </c>
    </row>
    <row r="51" spans="1:4" x14ac:dyDescent="0.3">
      <c r="A51" s="31"/>
      <c r="B51" s="397" t="s">
        <v>32</v>
      </c>
      <c r="C51" s="57">
        <v>2019</v>
      </c>
      <c r="D51" s="170">
        <v>10279.903050999999</v>
      </c>
    </row>
    <row r="52" spans="1:4" x14ac:dyDescent="0.3">
      <c r="A52" s="31"/>
      <c r="B52" s="395"/>
      <c r="C52" s="57">
        <v>2018</v>
      </c>
      <c r="D52" s="170">
        <v>10090.920813000001</v>
      </c>
    </row>
    <row r="53" spans="1:4" x14ac:dyDescent="0.3">
      <c r="A53" s="31"/>
      <c r="B53" s="395"/>
      <c r="C53" s="57">
        <v>2017</v>
      </c>
      <c r="D53" s="168">
        <v>11265.526065</v>
      </c>
    </row>
    <row r="54" spans="1:4" x14ac:dyDescent="0.3">
      <c r="A54" s="31"/>
      <c r="B54" s="395"/>
      <c r="C54" s="57">
        <v>2016</v>
      </c>
      <c r="D54" s="168">
        <v>11668.964986000001</v>
      </c>
    </row>
    <row r="55" spans="1:4" x14ac:dyDescent="0.3">
      <c r="A55" s="31"/>
      <c r="B55" s="396"/>
      <c r="C55" s="106">
        <v>2015</v>
      </c>
      <c r="D55" s="169">
        <v>12133.579271000001</v>
      </c>
    </row>
    <row r="56" spans="1:4" x14ac:dyDescent="0.3">
      <c r="A56" s="31"/>
      <c r="B56" s="381" t="s">
        <v>33</v>
      </c>
      <c r="C56" s="329">
        <v>2019</v>
      </c>
      <c r="D56" s="170">
        <v>1839.425841</v>
      </c>
    </row>
    <row r="57" spans="1:4" x14ac:dyDescent="0.3">
      <c r="A57" s="31"/>
      <c r="B57" s="382"/>
      <c r="C57" s="330">
        <v>2018</v>
      </c>
      <c r="D57" s="170">
        <v>0</v>
      </c>
    </row>
    <row r="58" spans="1:4" x14ac:dyDescent="0.3">
      <c r="A58" s="31"/>
      <c r="B58" s="382"/>
      <c r="C58" s="330">
        <v>2017</v>
      </c>
      <c r="D58" s="170">
        <v>0</v>
      </c>
    </row>
    <row r="59" spans="1:4" x14ac:dyDescent="0.3">
      <c r="A59" s="31"/>
      <c r="B59" s="382"/>
      <c r="C59" s="330">
        <v>2016</v>
      </c>
      <c r="D59" s="170">
        <v>0</v>
      </c>
    </row>
    <row r="60" spans="1:4" x14ac:dyDescent="0.3">
      <c r="A60" s="31"/>
      <c r="B60" s="383"/>
      <c r="C60" s="331">
        <v>2015</v>
      </c>
      <c r="D60" s="325">
        <v>0</v>
      </c>
    </row>
    <row r="61" spans="1:4" x14ac:dyDescent="0.3">
      <c r="A61" s="31"/>
      <c r="B61" s="397" t="s">
        <v>34</v>
      </c>
      <c r="C61" s="326">
        <v>2019</v>
      </c>
      <c r="D61" s="170">
        <v>3303.7926510000002</v>
      </c>
    </row>
    <row r="62" spans="1:4" x14ac:dyDescent="0.3">
      <c r="A62" s="31"/>
      <c r="B62" s="395"/>
      <c r="C62" s="57">
        <v>2018</v>
      </c>
      <c r="D62" s="170">
        <v>3484.8581159999999</v>
      </c>
    </row>
    <row r="63" spans="1:4" x14ac:dyDescent="0.3">
      <c r="A63" s="31"/>
      <c r="B63" s="395"/>
      <c r="C63" s="57">
        <v>2017</v>
      </c>
      <c r="D63" s="168">
        <v>3600.3205800000001</v>
      </c>
    </row>
    <row r="64" spans="1:4" x14ac:dyDescent="0.3">
      <c r="A64" s="31"/>
      <c r="B64" s="395"/>
      <c r="C64" s="57">
        <v>2016</v>
      </c>
      <c r="D64" s="168">
        <v>5307.1485819999998</v>
      </c>
    </row>
    <row r="65" spans="1:4" x14ac:dyDescent="0.3">
      <c r="A65" s="31"/>
      <c r="B65" s="396"/>
      <c r="C65" s="106">
        <v>2015</v>
      </c>
      <c r="D65" s="169">
        <v>3546.144213</v>
      </c>
    </row>
    <row r="66" spans="1:4" x14ac:dyDescent="0.3">
      <c r="A66" s="31"/>
      <c r="B66" s="397" t="s">
        <v>35</v>
      </c>
      <c r="C66" s="57">
        <v>2019</v>
      </c>
      <c r="D66" s="170">
        <v>5503.1158349999996</v>
      </c>
    </row>
    <row r="67" spans="1:4" x14ac:dyDescent="0.3">
      <c r="A67" s="31"/>
      <c r="B67" s="395"/>
      <c r="C67" s="57">
        <v>2018</v>
      </c>
      <c r="D67" s="170">
        <v>3797.0623559999999</v>
      </c>
    </row>
    <row r="68" spans="1:4" x14ac:dyDescent="0.3">
      <c r="A68" s="31"/>
      <c r="B68" s="395"/>
      <c r="C68" s="57">
        <v>2017</v>
      </c>
      <c r="D68" s="168">
        <v>3499.649101</v>
      </c>
    </row>
    <row r="69" spans="1:4" x14ac:dyDescent="0.3">
      <c r="A69" s="31"/>
      <c r="B69" s="395"/>
      <c r="C69" s="57">
        <v>2016</v>
      </c>
      <c r="D69" s="168">
        <v>3742.411364</v>
      </c>
    </row>
    <row r="70" spans="1:4" x14ac:dyDescent="0.3">
      <c r="A70" s="31"/>
      <c r="B70" s="396"/>
      <c r="C70" s="106">
        <v>2015</v>
      </c>
      <c r="D70" s="169">
        <v>3610.0068040000001</v>
      </c>
    </row>
    <row r="71" spans="1:4" x14ac:dyDescent="0.3">
      <c r="A71" s="31"/>
      <c r="B71" s="397" t="s">
        <v>36</v>
      </c>
      <c r="C71" s="57">
        <v>2019</v>
      </c>
      <c r="D71" s="170">
        <v>6780.9560709999996</v>
      </c>
    </row>
    <row r="72" spans="1:4" x14ac:dyDescent="0.3">
      <c r="A72" s="31"/>
      <c r="B72" s="395"/>
      <c r="C72" s="57">
        <v>2018</v>
      </c>
      <c r="D72" s="170">
        <v>6010.1796100000001</v>
      </c>
    </row>
    <row r="73" spans="1:4" x14ac:dyDescent="0.3">
      <c r="A73" s="31"/>
      <c r="B73" s="395"/>
      <c r="C73" s="57">
        <v>2017</v>
      </c>
      <c r="D73" s="168">
        <v>5945.4714979999999</v>
      </c>
    </row>
    <row r="74" spans="1:4" x14ac:dyDescent="0.3">
      <c r="A74" s="31"/>
      <c r="B74" s="395"/>
      <c r="C74" s="57">
        <v>2016</v>
      </c>
      <c r="D74" s="168">
        <v>5766.6761999999999</v>
      </c>
    </row>
    <row r="75" spans="1:4" x14ac:dyDescent="0.3">
      <c r="A75" s="31"/>
      <c r="B75" s="396"/>
      <c r="C75" s="106">
        <v>2015</v>
      </c>
      <c r="D75" s="169">
        <v>5390.7369390000003</v>
      </c>
    </row>
    <row r="76" spans="1:4" x14ac:dyDescent="0.3">
      <c r="A76" s="31"/>
      <c r="B76" s="376" t="s">
        <v>205</v>
      </c>
      <c r="C76" s="57">
        <v>2019</v>
      </c>
      <c r="D76" s="170">
        <v>13.220333999999999</v>
      </c>
    </row>
    <row r="77" spans="1:4" x14ac:dyDescent="0.3">
      <c r="A77" s="31"/>
      <c r="B77" s="377"/>
      <c r="C77" s="57">
        <v>2018</v>
      </c>
      <c r="D77" s="170">
        <v>0</v>
      </c>
    </row>
    <row r="78" spans="1:4" x14ac:dyDescent="0.3">
      <c r="A78" s="31"/>
      <c r="B78" s="377"/>
      <c r="C78" s="57">
        <v>2017</v>
      </c>
      <c r="D78" s="170">
        <v>0</v>
      </c>
    </row>
    <row r="79" spans="1:4" x14ac:dyDescent="0.3">
      <c r="A79" s="31"/>
      <c r="B79" s="377"/>
      <c r="C79" s="57">
        <v>2016</v>
      </c>
      <c r="D79" s="170">
        <v>0</v>
      </c>
    </row>
    <row r="80" spans="1:4" x14ac:dyDescent="0.3">
      <c r="A80" s="31"/>
      <c r="B80" s="378"/>
      <c r="C80" s="324">
        <v>2015</v>
      </c>
      <c r="D80" s="325">
        <v>0</v>
      </c>
    </row>
    <row r="81" spans="1:4" x14ac:dyDescent="0.3">
      <c r="A81" s="31"/>
      <c r="B81" s="397" t="s">
        <v>38</v>
      </c>
      <c r="C81" s="57">
        <v>2019</v>
      </c>
      <c r="D81" s="170">
        <v>127.09721500000001</v>
      </c>
    </row>
    <row r="82" spans="1:4" x14ac:dyDescent="0.3">
      <c r="A82" s="31"/>
      <c r="B82" s="395"/>
      <c r="C82" s="55">
        <v>2018</v>
      </c>
      <c r="D82" s="170">
        <v>146.016762</v>
      </c>
    </row>
    <row r="83" spans="1:4" x14ac:dyDescent="0.3">
      <c r="A83" s="31"/>
      <c r="B83" s="395"/>
      <c r="C83" s="55">
        <v>2017</v>
      </c>
      <c r="D83" s="168">
        <v>150.66564600000001</v>
      </c>
    </row>
    <row r="84" spans="1:4" x14ac:dyDescent="0.3">
      <c r="A84" s="31"/>
      <c r="B84" s="395"/>
      <c r="C84" s="55">
        <v>2016</v>
      </c>
      <c r="D84" s="168">
        <v>100.0562</v>
      </c>
    </row>
    <row r="85" spans="1:4" x14ac:dyDescent="0.3">
      <c r="A85" s="31"/>
      <c r="B85" s="396"/>
      <c r="C85" s="105">
        <v>2015</v>
      </c>
      <c r="D85" s="169">
        <v>76.978138999999999</v>
      </c>
    </row>
    <row r="86" spans="1:4" x14ac:dyDescent="0.3">
      <c r="A86" s="31"/>
      <c r="B86" s="397" t="s">
        <v>39</v>
      </c>
      <c r="C86" s="58">
        <v>2019</v>
      </c>
      <c r="D86" s="170">
        <v>526.28477099999998</v>
      </c>
    </row>
    <row r="87" spans="1:4" x14ac:dyDescent="0.3">
      <c r="A87" s="31"/>
      <c r="B87" s="395"/>
      <c r="C87" s="55">
        <v>2018</v>
      </c>
      <c r="D87" s="170">
        <v>465.147942</v>
      </c>
    </row>
    <row r="88" spans="1:4" x14ac:dyDescent="0.3">
      <c r="A88" s="31"/>
      <c r="B88" s="395"/>
      <c r="C88" s="55">
        <v>2017</v>
      </c>
      <c r="D88" s="168">
        <v>386.75121200000001</v>
      </c>
    </row>
    <row r="89" spans="1:4" x14ac:dyDescent="0.3">
      <c r="A89" s="31"/>
      <c r="B89" s="395"/>
      <c r="C89" s="55">
        <v>2016</v>
      </c>
      <c r="D89" s="168">
        <v>336.37302899999997</v>
      </c>
    </row>
    <row r="90" spans="1:4" x14ac:dyDescent="0.3">
      <c r="A90" s="31"/>
      <c r="B90" s="396"/>
      <c r="C90" s="97">
        <v>2015</v>
      </c>
      <c r="D90" s="169">
        <v>242.99671799999999</v>
      </c>
    </row>
    <row r="91" spans="1:4" x14ac:dyDescent="0.3">
      <c r="A91" s="31"/>
      <c r="B91" s="397" t="s">
        <v>40</v>
      </c>
      <c r="C91" s="55">
        <v>2019</v>
      </c>
      <c r="D91" s="170">
        <v>508.59905500000002</v>
      </c>
    </row>
    <row r="92" spans="1:4" x14ac:dyDescent="0.3">
      <c r="A92" s="31"/>
      <c r="B92" s="395"/>
      <c r="C92" s="55">
        <v>2018</v>
      </c>
      <c r="D92" s="170">
        <v>445.36909200000002</v>
      </c>
    </row>
    <row r="93" spans="1:4" x14ac:dyDescent="0.3">
      <c r="A93" s="31"/>
      <c r="B93" s="395"/>
      <c r="C93" s="55">
        <v>2017</v>
      </c>
      <c r="D93" s="168">
        <v>496.78590500000001</v>
      </c>
    </row>
    <row r="94" spans="1:4" x14ac:dyDescent="0.3">
      <c r="A94" s="31"/>
      <c r="B94" s="395"/>
      <c r="C94" s="70">
        <v>2016</v>
      </c>
      <c r="D94" s="168">
        <v>302.65822800000001</v>
      </c>
    </row>
    <row r="95" spans="1:4" x14ac:dyDescent="0.3">
      <c r="A95" s="31"/>
      <c r="B95" s="396"/>
      <c r="C95" s="98">
        <v>2015</v>
      </c>
      <c r="D95" s="169">
        <v>330.876239</v>
      </c>
    </row>
    <row r="96" spans="1:4" x14ac:dyDescent="0.3">
      <c r="A96" s="31"/>
      <c r="B96" s="397" t="s">
        <v>41</v>
      </c>
      <c r="C96" s="70">
        <v>2019</v>
      </c>
      <c r="D96" s="170">
        <v>2298.6996039999999</v>
      </c>
    </row>
    <row r="97" spans="1:4" x14ac:dyDescent="0.3">
      <c r="A97" s="31"/>
      <c r="B97" s="395"/>
      <c r="C97" s="70">
        <v>2018</v>
      </c>
      <c r="D97" s="170">
        <v>682.93326200000001</v>
      </c>
    </row>
    <row r="98" spans="1:4" x14ac:dyDescent="0.3">
      <c r="A98" s="31"/>
      <c r="B98" s="395"/>
      <c r="C98" s="70">
        <v>2017</v>
      </c>
      <c r="D98" s="168">
        <v>619.79870300000005</v>
      </c>
    </row>
    <row r="99" spans="1:4" x14ac:dyDescent="0.3">
      <c r="A99" s="31"/>
      <c r="B99" s="395"/>
      <c r="C99" s="70">
        <v>2016</v>
      </c>
      <c r="D99" s="168">
        <v>537.82580199999995</v>
      </c>
    </row>
    <row r="100" spans="1:4" x14ac:dyDescent="0.3">
      <c r="A100" s="31"/>
      <c r="B100" s="396"/>
      <c r="C100" s="98">
        <v>2015</v>
      </c>
      <c r="D100" s="169">
        <v>519.193803</v>
      </c>
    </row>
    <row r="101" spans="1:4" ht="14.4" customHeight="1" x14ac:dyDescent="0.3">
      <c r="A101" s="31"/>
      <c r="B101" s="126" t="s">
        <v>203</v>
      </c>
      <c r="D101" s="344"/>
    </row>
    <row r="102" spans="1:4" x14ac:dyDescent="0.3">
      <c r="D102" s="92"/>
    </row>
    <row r="107" spans="1:4" x14ac:dyDescent="0.3">
      <c r="D107" s="92"/>
    </row>
    <row r="108" spans="1:4" x14ac:dyDescent="0.3">
      <c r="D108" s="92"/>
    </row>
    <row r="109" spans="1:4" x14ac:dyDescent="0.3">
      <c r="D109" s="92"/>
    </row>
  </sheetData>
  <mergeCells count="22">
    <mergeCell ref="D4:D5"/>
    <mergeCell ref="B4:B5"/>
    <mergeCell ref="C4:C5"/>
    <mergeCell ref="B6:B10"/>
    <mergeCell ref="B86:B90"/>
    <mergeCell ref="B61:B65"/>
    <mergeCell ref="B51:B55"/>
    <mergeCell ref="B46:B50"/>
    <mergeCell ref="B41:B45"/>
    <mergeCell ref="B36:B40"/>
    <mergeCell ref="B31:B35"/>
    <mergeCell ref="B26:B30"/>
    <mergeCell ref="B21:B25"/>
    <mergeCell ref="B16:B20"/>
    <mergeCell ref="B11:B15"/>
    <mergeCell ref="B56:B60"/>
    <mergeCell ref="B91:B95"/>
    <mergeCell ref="B96:B100"/>
    <mergeCell ref="B81:B85"/>
    <mergeCell ref="B71:B75"/>
    <mergeCell ref="B66:B70"/>
    <mergeCell ref="B76:B8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3"/>
  <sheetViews>
    <sheetView showGridLines="0" workbookViewId="0"/>
  </sheetViews>
  <sheetFormatPr defaultRowHeight="14.4" x14ac:dyDescent="0.3"/>
  <cols>
    <col min="1" max="1" width="1.77734375" style="31" customWidth="1"/>
    <col min="2" max="2" width="20.77734375" style="47" customWidth="1"/>
    <col min="3" max="5" width="30.77734375" style="47" customWidth="1"/>
    <col min="6" max="6" width="8.88671875" style="31"/>
    <col min="7" max="16384" width="8.88671875" style="47"/>
  </cols>
  <sheetData>
    <row r="2" spans="1:6" x14ac:dyDescent="0.3">
      <c r="B2" s="110" t="s">
        <v>177</v>
      </c>
    </row>
    <row r="3" spans="1:6" x14ac:dyDescent="0.3">
      <c r="A3" s="47"/>
      <c r="B3" s="31"/>
    </row>
    <row r="4" spans="1:6" ht="4.95" customHeight="1" x14ac:dyDescent="0.3">
      <c r="B4" s="110"/>
    </row>
    <row r="5" spans="1:6" ht="15.6" x14ac:dyDescent="0.3">
      <c r="A5" s="21"/>
      <c r="B5" s="205" t="s">
        <v>2</v>
      </c>
      <c r="C5" s="206" t="s">
        <v>183</v>
      </c>
      <c r="D5" s="206" t="s">
        <v>182</v>
      </c>
      <c r="E5" s="207" t="s">
        <v>71</v>
      </c>
      <c r="F5" s="21"/>
    </row>
    <row r="6" spans="1:6" x14ac:dyDescent="0.3">
      <c r="A6" s="21"/>
      <c r="B6" s="47">
        <v>2019</v>
      </c>
      <c r="C6" s="143">
        <v>16732.387052999999</v>
      </c>
      <c r="D6" s="143">
        <v>195202.29256500001</v>
      </c>
      <c r="E6" s="144">
        <f>+C6/D6</f>
        <v>8.5718189234013809E-2</v>
      </c>
      <c r="F6" s="21"/>
    </row>
    <row r="7" spans="1:6" x14ac:dyDescent="0.3">
      <c r="A7" s="21"/>
      <c r="B7" s="145">
        <v>2018</v>
      </c>
      <c r="C7" s="143">
        <v>16213.059380000001</v>
      </c>
      <c r="D7" s="143">
        <v>185560.65388299999</v>
      </c>
      <c r="E7" s="144">
        <f>+C7/D7</f>
        <v>8.737336844168854E-2</v>
      </c>
      <c r="F7" s="21"/>
    </row>
    <row r="8" spans="1:6" x14ac:dyDescent="0.3">
      <c r="A8" s="21"/>
      <c r="B8" s="145">
        <v>2017</v>
      </c>
      <c r="C8" s="143">
        <v>13306.236999999999</v>
      </c>
      <c r="D8" s="143">
        <v>173382.92259</v>
      </c>
      <c r="E8" s="144">
        <f>+C8/D8</f>
        <v>7.6744795861270407E-2</v>
      </c>
      <c r="F8" s="21"/>
    </row>
    <row r="9" spans="1:6" x14ac:dyDescent="0.3">
      <c r="A9" s="21"/>
      <c r="B9" s="145">
        <v>2016</v>
      </c>
      <c r="C9" s="143">
        <v>11985.839663000001</v>
      </c>
      <c r="D9" s="143">
        <v>165782.17634800001</v>
      </c>
      <c r="E9" s="144">
        <f>+C9/D9</f>
        <v>7.2298723101813095E-2</v>
      </c>
      <c r="F9" s="21"/>
    </row>
    <row r="10" spans="1:6" x14ac:dyDescent="0.3">
      <c r="A10" s="21"/>
      <c r="B10" s="145">
        <v>2015</v>
      </c>
      <c r="C10" s="143">
        <v>11293.358166</v>
      </c>
      <c r="D10" s="143">
        <v>158699.11425399999</v>
      </c>
      <c r="E10" s="144">
        <f>+C10/D10</f>
        <v>7.1162074338517317E-2</v>
      </c>
      <c r="F10" s="21"/>
    </row>
    <row r="11" spans="1:6" x14ac:dyDescent="0.3">
      <c r="A11" s="21"/>
      <c r="B11" s="421" t="s">
        <v>79</v>
      </c>
      <c r="C11" s="422"/>
      <c r="D11" s="422"/>
      <c r="E11" s="422"/>
      <c r="F11" s="21"/>
    </row>
    <row r="12" spans="1:6" x14ac:dyDescent="0.3">
      <c r="A12" s="21"/>
      <c r="B12" s="47">
        <v>2019</v>
      </c>
      <c r="C12" s="181">
        <f t="shared" ref="C12:D15" si="0">+C6/C7-1</f>
        <v>3.2031442112685271E-2</v>
      </c>
      <c r="D12" s="181">
        <f t="shared" si="0"/>
        <v>5.1959499388697372E-2</v>
      </c>
      <c r="E12" s="182">
        <v>-1.4551792076747301E-3</v>
      </c>
      <c r="F12" s="21"/>
    </row>
    <row r="13" spans="1:6" x14ac:dyDescent="0.3">
      <c r="A13" s="21"/>
      <c r="B13" s="145">
        <v>2018</v>
      </c>
      <c r="C13" s="181">
        <f t="shared" si="0"/>
        <v>0.21845562949164377</v>
      </c>
      <c r="D13" s="181">
        <f t="shared" si="0"/>
        <v>7.0236048112978011E-2</v>
      </c>
      <c r="E13" s="182">
        <f>+E7-E8</f>
        <v>1.0628572580418133E-2</v>
      </c>
      <c r="F13" s="21"/>
    </row>
    <row r="14" spans="1:6" x14ac:dyDescent="0.3">
      <c r="A14" s="21"/>
      <c r="B14" s="145">
        <v>2017</v>
      </c>
      <c r="C14" s="181">
        <f t="shared" si="0"/>
        <v>0.11016310697664622</v>
      </c>
      <c r="D14" s="181">
        <f t="shared" si="0"/>
        <v>4.5847789005043271E-2</v>
      </c>
      <c r="E14" s="182">
        <f>+E8-E9</f>
        <v>4.4460727594573118E-3</v>
      </c>
      <c r="F14" s="21"/>
    </row>
    <row r="15" spans="1:6" x14ac:dyDescent="0.3">
      <c r="A15" s="21"/>
      <c r="B15" s="145">
        <v>2016</v>
      </c>
      <c r="C15" s="181">
        <f t="shared" si="0"/>
        <v>6.1317589225567959E-2</v>
      </c>
      <c r="D15" s="181">
        <f t="shared" si="0"/>
        <v>4.4632020331654143E-2</v>
      </c>
      <c r="E15" s="182">
        <f>+E9-E10</f>
        <v>1.1366487632957778E-3</v>
      </c>
      <c r="F15" s="21"/>
    </row>
    <row r="16" spans="1:6" x14ac:dyDescent="0.3">
      <c r="B16" s="30" t="s">
        <v>174</v>
      </c>
    </row>
    <row r="18" spans="3:4" x14ac:dyDescent="0.3">
      <c r="C18" s="141"/>
    </row>
    <row r="19" spans="3:4" x14ac:dyDescent="0.3">
      <c r="C19" s="11"/>
      <c r="D19" s="141"/>
    </row>
    <row r="20" spans="3:4" x14ac:dyDescent="0.3">
      <c r="C20" s="11"/>
      <c r="D20" s="192"/>
    </row>
    <row r="21" spans="3:4" x14ac:dyDescent="0.3">
      <c r="D21" s="11"/>
    </row>
    <row r="23" spans="3:4" x14ac:dyDescent="0.3">
      <c r="D23" s="141"/>
    </row>
  </sheetData>
  <mergeCells count="1">
    <mergeCell ref="B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1"/>
  <sheetViews>
    <sheetView showGridLines="0" workbookViewId="0"/>
  </sheetViews>
  <sheetFormatPr defaultRowHeight="14.4" x14ac:dyDescent="0.3"/>
  <cols>
    <col min="1" max="1" width="1.77734375" customWidth="1"/>
    <col min="2" max="3" width="25.77734375" customWidth="1"/>
    <col min="4" max="5" width="30.77734375" customWidth="1"/>
    <col min="6" max="6" width="8.88671875" style="3"/>
  </cols>
  <sheetData>
    <row r="2" spans="2:5" x14ac:dyDescent="0.3">
      <c r="B2" s="52" t="s">
        <v>124</v>
      </c>
      <c r="C2" s="204"/>
      <c r="D2" s="204"/>
      <c r="E2" s="204"/>
    </row>
    <row r="3" spans="2:5" ht="14.4" customHeight="1" x14ac:dyDescent="0.3">
      <c r="B3" s="204"/>
      <c r="C3" s="204"/>
      <c r="D3" s="204"/>
      <c r="E3" s="204"/>
    </row>
    <row r="4" spans="2:5" ht="14.4" customHeight="1" x14ac:dyDescent="0.3">
      <c r="B4" s="372" t="s">
        <v>2</v>
      </c>
      <c r="C4" s="196" t="s">
        <v>121</v>
      </c>
      <c r="D4" s="196" t="s">
        <v>122</v>
      </c>
      <c r="E4" s="195" t="s">
        <v>123</v>
      </c>
    </row>
    <row r="5" spans="2:5" ht="14.4" customHeight="1" x14ac:dyDescent="0.3">
      <c r="B5" s="373"/>
      <c r="C5" s="197" t="s">
        <v>45</v>
      </c>
      <c r="D5" s="197" t="s">
        <v>47</v>
      </c>
      <c r="E5" s="198" t="s">
        <v>126</v>
      </c>
    </row>
    <row r="6" spans="2:5" x14ac:dyDescent="0.3">
      <c r="B6">
        <v>2019</v>
      </c>
      <c r="C6" s="200">
        <v>5887</v>
      </c>
      <c r="D6" s="180">
        <v>4052</v>
      </c>
      <c r="E6" s="203">
        <f>+C6-D6</f>
        <v>1835</v>
      </c>
    </row>
    <row r="7" spans="2:5" x14ac:dyDescent="0.3">
      <c r="B7" s="202">
        <v>2018</v>
      </c>
      <c r="C7" s="180">
        <v>5571</v>
      </c>
      <c r="D7" s="180">
        <v>3630</v>
      </c>
      <c r="E7" s="203">
        <f>+C7-D7</f>
        <v>1941</v>
      </c>
    </row>
    <row r="8" spans="2:5" x14ac:dyDescent="0.3">
      <c r="B8" s="202">
        <v>2017</v>
      </c>
      <c r="C8" s="180">
        <v>5321</v>
      </c>
      <c r="D8" s="180">
        <v>3277</v>
      </c>
      <c r="E8" s="203">
        <f>+C8-D8</f>
        <v>2044</v>
      </c>
    </row>
    <row r="9" spans="2:5" x14ac:dyDescent="0.3">
      <c r="B9" s="202">
        <v>2016</v>
      </c>
      <c r="C9" s="180">
        <v>5179</v>
      </c>
      <c r="D9" s="180">
        <v>3228</v>
      </c>
      <c r="E9" s="203">
        <f>+C9-D9</f>
        <v>1951</v>
      </c>
    </row>
    <row r="10" spans="2:5" x14ac:dyDescent="0.3">
      <c r="B10" s="202">
        <v>2015</v>
      </c>
      <c r="C10" s="180">
        <v>5414</v>
      </c>
      <c r="D10" s="180">
        <v>3428</v>
      </c>
      <c r="E10" s="203">
        <f>+C10-D10</f>
        <v>1986</v>
      </c>
    </row>
    <row r="11" spans="2:5" x14ac:dyDescent="0.3">
      <c r="B11" s="30" t="s">
        <v>125</v>
      </c>
    </row>
  </sheetData>
  <mergeCells count="1">
    <mergeCell ref="B4:B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6"/>
  <sheetViews>
    <sheetView showGridLines="0" workbookViewId="0"/>
  </sheetViews>
  <sheetFormatPr defaultRowHeight="14.4" x14ac:dyDescent="0.3"/>
  <cols>
    <col min="1" max="1" width="1.77734375" style="47" customWidth="1"/>
    <col min="2" max="2" width="20.77734375" style="47" customWidth="1"/>
    <col min="3" max="4" width="30.77734375" style="47" customWidth="1"/>
    <col min="5" max="5" width="25.77734375" style="47" customWidth="1"/>
    <col min="6" max="16384" width="8.88671875" style="47"/>
  </cols>
  <sheetData>
    <row r="2" spans="1:7" x14ac:dyDescent="0.3">
      <c r="B2" s="110" t="s">
        <v>163</v>
      </c>
      <c r="C2" s="46"/>
      <c r="D2" s="46"/>
      <c r="E2" s="46"/>
    </row>
    <row r="4" spans="1:7" x14ac:dyDescent="0.3">
      <c r="B4" s="372" t="s">
        <v>2</v>
      </c>
      <c r="C4" s="374" t="s">
        <v>184</v>
      </c>
      <c r="D4" s="374" t="s">
        <v>185</v>
      </c>
      <c r="E4" s="409" t="s">
        <v>71</v>
      </c>
    </row>
    <row r="5" spans="1:7" x14ac:dyDescent="0.3">
      <c r="B5" s="372"/>
      <c r="C5" s="423"/>
      <c r="D5" s="374"/>
      <c r="E5" s="424"/>
    </row>
    <row r="6" spans="1:7" x14ac:dyDescent="0.3">
      <c r="B6" s="47">
        <v>2019</v>
      </c>
      <c r="C6" s="143">
        <v>16732.387052999999</v>
      </c>
      <c r="D6" s="143">
        <v>154580.324605</v>
      </c>
      <c r="E6" s="144">
        <f>+C6/D6</f>
        <v>0.10824396374995565</v>
      </c>
      <c r="G6" s="141"/>
    </row>
    <row r="7" spans="1:7" x14ac:dyDescent="0.3">
      <c r="B7" s="145">
        <v>2018</v>
      </c>
      <c r="C7" s="143">
        <v>16213.059380000001</v>
      </c>
      <c r="D7" s="143">
        <v>145616.68031473571</v>
      </c>
      <c r="E7" s="144">
        <f>+C7/D7</f>
        <v>0.1113406743304209</v>
      </c>
    </row>
    <row r="8" spans="1:7" x14ac:dyDescent="0.3">
      <c r="B8" s="145">
        <v>2017</v>
      </c>
      <c r="C8" s="143">
        <v>13306.236999999999</v>
      </c>
      <c r="D8" s="143">
        <v>143901.43528580474</v>
      </c>
      <c r="E8" s="144">
        <f>+C8/D8</f>
        <v>9.2467715652538751E-2</v>
      </c>
    </row>
    <row r="9" spans="1:7" x14ac:dyDescent="0.3">
      <c r="B9" s="145">
        <v>2016</v>
      </c>
      <c r="C9" s="143">
        <v>11985.839663000001</v>
      </c>
      <c r="D9" s="143">
        <v>133414.63439770057</v>
      </c>
      <c r="E9" s="144">
        <f>+C9/D9</f>
        <v>8.983901741446873E-2</v>
      </c>
    </row>
    <row r="10" spans="1:7" x14ac:dyDescent="0.3">
      <c r="B10" s="145">
        <v>2015</v>
      </c>
      <c r="C10" s="143">
        <v>11293.358166</v>
      </c>
      <c r="D10" s="143">
        <v>133409.79170422463</v>
      </c>
      <c r="E10" s="144">
        <f>+C10/D10</f>
        <v>8.4651643794166703E-2</v>
      </c>
    </row>
    <row r="11" spans="1:7" x14ac:dyDescent="0.3">
      <c r="B11" s="421" t="s">
        <v>79</v>
      </c>
      <c r="C11" s="422"/>
      <c r="D11" s="422"/>
      <c r="E11" s="422"/>
      <c r="G11" s="141"/>
    </row>
    <row r="12" spans="1:7" x14ac:dyDescent="0.3">
      <c r="B12" s="47">
        <v>2019</v>
      </c>
      <c r="C12" s="181">
        <f t="shared" ref="C12:D15" si="0">+C6/C7-1</f>
        <v>3.2031442112685271E-2</v>
      </c>
      <c r="D12" s="181">
        <f t="shared" si="0"/>
        <v>6.1556438938796587E-2</v>
      </c>
      <c r="E12" s="182">
        <f>+E6-E7</f>
        <v>-3.0967105804652478E-3</v>
      </c>
    </row>
    <row r="13" spans="1:7" x14ac:dyDescent="0.3">
      <c r="B13" s="145">
        <v>2018</v>
      </c>
      <c r="C13" s="181">
        <f t="shared" si="0"/>
        <v>0.21845562949164377</v>
      </c>
      <c r="D13" s="181">
        <f t="shared" si="0"/>
        <v>1.1919582494255954E-2</v>
      </c>
      <c r="E13" s="182">
        <f>+E7-E8</f>
        <v>1.8872958677882148E-2</v>
      </c>
    </row>
    <row r="14" spans="1:7" x14ac:dyDescent="0.3">
      <c r="A14" s="31"/>
      <c r="B14" s="145">
        <v>2017</v>
      </c>
      <c r="C14" s="181">
        <f t="shared" si="0"/>
        <v>0.11016310697664622</v>
      </c>
      <c r="D14" s="181">
        <f t="shared" si="0"/>
        <v>7.860307780661957E-2</v>
      </c>
      <c r="E14" s="182">
        <v>2E-3</v>
      </c>
      <c r="F14" s="31"/>
    </row>
    <row r="15" spans="1:7" x14ac:dyDescent="0.3">
      <c r="B15" s="145">
        <v>2016</v>
      </c>
      <c r="C15" s="181">
        <f t="shared" si="0"/>
        <v>6.1317589225567959E-2</v>
      </c>
      <c r="D15" s="181">
        <f t="shared" si="0"/>
        <v>3.6299385630433889E-5</v>
      </c>
      <c r="E15" s="182">
        <f>+E9-E10</f>
        <v>5.1873736203020271E-3</v>
      </c>
    </row>
    <row r="16" spans="1:7" x14ac:dyDescent="0.3">
      <c r="B16" s="30" t="s">
        <v>114</v>
      </c>
    </row>
  </sheetData>
  <mergeCells count="5">
    <mergeCell ref="B4:B5"/>
    <mergeCell ref="D4:D5"/>
    <mergeCell ref="C4:C5"/>
    <mergeCell ref="E4:E5"/>
    <mergeCell ref="B11:E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6"/>
  <sheetViews>
    <sheetView showGridLines="0" zoomScaleNormal="100" workbookViewId="0"/>
  </sheetViews>
  <sheetFormatPr defaultRowHeight="14.4" x14ac:dyDescent="0.3"/>
  <cols>
    <col min="1" max="1" width="1.77734375" style="3" customWidth="1"/>
    <col min="2" max="2" width="20.77734375" customWidth="1"/>
    <col min="3" max="4" width="30.77734375" customWidth="1"/>
    <col min="5" max="5" width="35.77734375" customWidth="1"/>
    <col min="6" max="6" width="8.88671875" style="3"/>
    <col min="9" max="9" width="17.33203125" customWidth="1"/>
    <col min="10" max="10" width="19.6640625" customWidth="1"/>
    <col min="11" max="11" width="15.5546875" customWidth="1"/>
    <col min="12" max="12" width="14.21875" customWidth="1"/>
    <col min="13" max="13" width="19.21875" customWidth="1"/>
  </cols>
  <sheetData>
    <row r="2" spans="2:5" x14ac:dyDescent="0.3">
      <c r="B2" s="110" t="s">
        <v>164</v>
      </c>
    </row>
    <row r="4" spans="2:5" x14ac:dyDescent="0.3">
      <c r="B4" s="372" t="s">
        <v>2</v>
      </c>
      <c r="C4" s="374" t="s">
        <v>184</v>
      </c>
      <c r="D4" s="374" t="s">
        <v>186</v>
      </c>
      <c r="E4" s="409" t="s">
        <v>71</v>
      </c>
    </row>
    <row r="5" spans="2:5" x14ac:dyDescent="0.3">
      <c r="B5" s="373"/>
      <c r="C5" s="423"/>
      <c r="D5" s="423"/>
      <c r="E5" s="424"/>
    </row>
    <row r="6" spans="2:5" x14ac:dyDescent="0.3">
      <c r="B6" s="272">
        <v>2019</v>
      </c>
      <c r="C6" s="143">
        <v>16732.384053000002</v>
      </c>
      <c r="D6" s="226">
        <v>42013.389260999997</v>
      </c>
      <c r="E6" s="144">
        <f>+C6/D6</f>
        <v>0.39826313342761577</v>
      </c>
    </row>
    <row r="7" spans="2:5" x14ac:dyDescent="0.3">
      <c r="B7" s="145">
        <v>2018</v>
      </c>
      <c r="C7" s="143">
        <v>16213.059380000001</v>
      </c>
      <c r="D7" s="226">
        <v>40522.796752000002</v>
      </c>
      <c r="E7" s="144">
        <f>+C7/D7</f>
        <v>0.40009724598289986</v>
      </c>
    </row>
    <row r="8" spans="2:5" x14ac:dyDescent="0.3">
      <c r="B8" s="145">
        <v>2017</v>
      </c>
      <c r="C8" s="92">
        <v>13306.236999999999</v>
      </c>
      <c r="D8" s="226">
        <v>35842.192143</v>
      </c>
      <c r="E8" s="144">
        <f>+C8/D8</f>
        <v>0.37124506634281618</v>
      </c>
    </row>
    <row r="9" spans="2:5" x14ac:dyDescent="0.3">
      <c r="B9" s="145">
        <v>2016</v>
      </c>
      <c r="C9" s="143">
        <v>11985.839663000001</v>
      </c>
      <c r="D9" s="226">
        <v>32274.908449999999</v>
      </c>
      <c r="E9" s="144">
        <f>+C9/D9</f>
        <v>0.37136711577566073</v>
      </c>
    </row>
    <row r="10" spans="2:5" x14ac:dyDescent="0.3">
      <c r="B10" s="145">
        <v>2015</v>
      </c>
      <c r="C10" s="66">
        <v>11293.358166</v>
      </c>
      <c r="D10" s="226">
        <v>30516.447098000001</v>
      </c>
      <c r="E10" s="144">
        <f>+C10/D10</f>
        <v>0.37007447589598819</v>
      </c>
    </row>
    <row r="11" spans="2:5" x14ac:dyDescent="0.3">
      <c r="B11" s="421" t="s">
        <v>79</v>
      </c>
      <c r="C11" s="422"/>
      <c r="D11" s="422"/>
      <c r="E11" s="422"/>
    </row>
    <row r="12" spans="2:5" x14ac:dyDescent="0.3">
      <c r="B12" s="47">
        <v>2019</v>
      </c>
      <c r="C12" s="181">
        <f t="shared" ref="C12:D15" si="0">+C6/C7-1</f>
        <v>3.2031257076664099E-2</v>
      </c>
      <c r="D12" s="181">
        <f t="shared" si="0"/>
        <v>3.6784048201866204E-2</v>
      </c>
      <c r="E12" s="182">
        <f>+E6-E7</f>
        <v>-1.8341125552840953E-3</v>
      </c>
    </row>
    <row r="13" spans="2:5" x14ac:dyDescent="0.3">
      <c r="B13" s="145">
        <v>2018</v>
      </c>
      <c r="C13" s="181">
        <f t="shared" si="0"/>
        <v>0.21845562949164377</v>
      </c>
      <c r="D13" s="181">
        <f t="shared" si="0"/>
        <v>0.13058923936141342</v>
      </c>
      <c r="E13" s="182">
        <f>+E7-E8</f>
        <v>2.8852179640083686E-2</v>
      </c>
    </row>
    <row r="14" spans="2:5" x14ac:dyDescent="0.3">
      <c r="B14" s="145">
        <v>2017</v>
      </c>
      <c r="C14" s="181">
        <f t="shared" si="0"/>
        <v>0.11016310697664622</v>
      </c>
      <c r="D14" s="181">
        <f t="shared" si="0"/>
        <v>0.11052808092473465</v>
      </c>
      <c r="E14" s="182">
        <v>2E-3</v>
      </c>
    </row>
    <row r="15" spans="2:5" x14ac:dyDescent="0.3">
      <c r="B15" s="145">
        <v>2016</v>
      </c>
      <c r="C15" s="181">
        <f t="shared" si="0"/>
        <v>6.1317589225567959E-2</v>
      </c>
      <c r="D15" s="181">
        <f t="shared" si="0"/>
        <v>5.7623397191452375E-2</v>
      </c>
      <c r="E15" s="182">
        <f>+E9-E10</f>
        <v>1.2926398796725413E-3</v>
      </c>
    </row>
    <row r="16" spans="2:5" x14ac:dyDescent="0.3">
      <c r="B16" s="30" t="s">
        <v>173</v>
      </c>
    </row>
  </sheetData>
  <mergeCells count="5">
    <mergeCell ref="B4:B5"/>
    <mergeCell ref="D4:D5"/>
    <mergeCell ref="C4:C5"/>
    <mergeCell ref="E4:E5"/>
    <mergeCell ref="B11:E1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6"/>
  <sheetViews>
    <sheetView showGridLines="0" workbookViewId="0"/>
  </sheetViews>
  <sheetFormatPr defaultRowHeight="14.4" x14ac:dyDescent="0.3"/>
  <cols>
    <col min="1" max="1" width="1.77734375" style="31" customWidth="1"/>
    <col min="2" max="2" width="20.77734375" style="47" customWidth="1"/>
    <col min="3" max="4" width="35.77734375" style="47" customWidth="1"/>
    <col min="5" max="5" width="30.77734375" style="47" customWidth="1"/>
    <col min="6" max="6" width="8.88671875" style="31"/>
    <col min="7" max="16384" width="8.88671875" style="47"/>
  </cols>
  <sheetData>
    <row r="2" spans="2:6" x14ac:dyDescent="0.3">
      <c r="B2" s="110" t="s">
        <v>165</v>
      </c>
      <c r="C2" s="110"/>
      <c r="D2" s="46"/>
      <c r="E2" s="46"/>
      <c r="F2" s="128"/>
    </row>
    <row r="4" spans="2:6" x14ac:dyDescent="0.3">
      <c r="B4" s="372" t="s">
        <v>2</v>
      </c>
      <c r="C4" s="374" t="s">
        <v>187</v>
      </c>
      <c r="D4" s="374" t="s">
        <v>188</v>
      </c>
      <c r="E4" s="409" t="s">
        <v>71</v>
      </c>
    </row>
    <row r="5" spans="2:6" x14ac:dyDescent="0.3">
      <c r="B5" s="373"/>
      <c r="C5" s="423"/>
      <c r="D5" s="423"/>
      <c r="E5" s="424"/>
    </row>
    <row r="6" spans="2:6" x14ac:dyDescent="0.3">
      <c r="B6" s="145">
        <v>2019</v>
      </c>
      <c r="C6" s="143">
        <v>1679.033019</v>
      </c>
      <c r="D6" s="143">
        <v>16732.387052999999</v>
      </c>
      <c r="E6" s="144">
        <f>+C6/D6</f>
        <v>0.10034629331019218</v>
      </c>
    </row>
    <row r="7" spans="2:6" x14ac:dyDescent="0.3">
      <c r="B7" s="145">
        <v>2018</v>
      </c>
      <c r="C7" s="143">
        <v>1073.94532</v>
      </c>
      <c r="D7" s="92">
        <v>16213.059380000001</v>
      </c>
      <c r="E7" s="144">
        <f>+C7/D7</f>
        <v>6.6239523018387911E-2</v>
      </c>
    </row>
    <row r="8" spans="2:6" x14ac:dyDescent="0.3">
      <c r="B8" s="145">
        <v>2017</v>
      </c>
      <c r="C8" s="143">
        <v>660.66269899999998</v>
      </c>
      <c r="D8" s="143">
        <v>13306.236999999999</v>
      </c>
      <c r="E8" s="144">
        <f>+C8/D8</f>
        <v>4.9650603622947646E-2</v>
      </c>
    </row>
    <row r="9" spans="2:6" x14ac:dyDescent="0.3">
      <c r="B9" s="145">
        <v>2016</v>
      </c>
      <c r="C9" s="143">
        <v>968.93436299999996</v>
      </c>
      <c r="D9" s="92">
        <v>11985.839663000001</v>
      </c>
      <c r="E9" s="144">
        <f>+C9/D9</f>
        <v>8.0839923630138075E-2</v>
      </c>
    </row>
    <row r="10" spans="2:6" x14ac:dyDescent="0.3">
      <c r="B10" s="145">
        <v>2015</v>
      </c>
      <c r="C10" s="143">
        <v>469.08073400000001</v>
      </c>
      <c r="D10" s="143">
        <v>11293.358166</v>
      </c>
      <c r="E10" s="144">
        <f>+C10/D10</f>
        <v>4.1535983106621328E-2</v>
      </c>
    </row>
    <row r="11" spans="2:6" x14ac:dyDescent="0.3">
      <c r="B11" s="421" t="s">
        <v>79</v>
      </c>
      <c r="C11" s="422"/>
      <c r="D11" s="422"/>
      <c r="E11" s="422"/>
    </row>
    <row r="12" spans="2:6" x14ac:dyDescent="0.3">
      <c r="B12" s="47">
        <v>2019</v>
      </c>
      <c r="C12" s="181">
        <f t="shared" ref="C12:D15" si="0">+C6/C7-1</f>
        <v>0.56342505314888824</v>
      </c>
      <c r="D12" s="181">
        <f t="shared" si="0"/>
        <v>3.2031442112685271E-2</v>
      </c>
      <c r="E12" s="182">
        <f>+E6-E7</f>
        <v>3.410677029180427E-2</v>
      </c>
    </row>
    <row r="13" spans="2:6" x14ac:dyDescent="0.3">
      <c r="B13" s="145">
        <v>2018</v>
      </c>
      <c r="C13" s="181">
        <f t="shared" si="0"/>
        <v>0.62555767356861192</v>
      </c>
      <c r="D13" s="181">
        <f t="shared" si="0"/>
        <v>0.21845562949164377</v>
      </c>
      <c r="E13" s="182">
        <f>+E7-E8</f>
        <v>1.6588919395440264E-2</v>
      </c>
    </row>
    <row r="14" spans="2:6" x14ac:dyDescent="0.3">
      <c r="B14" s="145">
        <v>2017</v>
      </c>
      <c r="C14" s="181">
        <f t="shared" si="0"/>
        <v>-0.31815536301709224</v>
      </c>
      <c r="D14" s="181">
        <f t="shared" si="0"/>
        <v>0.11016310697664622</v>
      </c>
      <c r="E14" s="182">
        <v>2E-3</v>
      </c>
    </row>
    <row r="15" spans="2:6" x14ac:dyDescent="0.3">
      <c r="B15" s="145">
        <v>2016</v>
      </c>
      <c r="C15" s="181">
        <f t="shared" si="0"/>
        <v>1.0656025557425686</v>
      </c>
      <c r="D15" s="181">
        <f t="shared" si="0"/>
        <v>6.1317589225567959E-2</v>
      </c>
      <c r="E15" s="182">
        <f>+E9-E10</f>
        <v>3.9303940523516746E-2</v>
      </c>
    </row>
    <row r="16" spans="2:6" x14ac:dyDescent="0.3">
      <c r="B16" s="30" t="s">
        <v>115</v>
      </c>
    </row>
  </sheetData>
  <mergeCells count="5">
    <mergeCell ref="B4:B5"/>
    <mergeCell ref="C4:C5"/>
    <mergeCell ref="D4:D5"/>
    <mergeCell ref="E4:E5"/>
    <mergeCell ref="B11:E1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D15"/>
  <sheetViews>
    <sheetView showGridLines="0" workbookViewId="0"/>
  </sheetViews>
  <sheetFormatPr defaultRowHeight="14.4" x14ac:dyDescent="0.3"/>
  <cols>
    <col min="1" max="1" width="1.77734375" style="47" customWidth="1"/>
    <col min="2" max="3" width="30.77734375" style="47" customWidth="1"/>
    <col min="4" max="4" width="8.88671875" style="31"/>
    <col min="5" max="16384" width="8.88671875" style="47"/>
  </cols>
  <sheetData>
    <row r="2" spans="2:3" x14ac:dyDescent="0.3">
      <c r="B2" s="362" t="s">
        <v>166</v>
      </c>
      <c r="C2" s="362"/>
    </row>
    <row r="3" spans="2:3" x14ac:dyDescent="0.3">
      <c r="B3" s="363"/>
      <c r="C3" s="363"/>
    </row>
    <row r="4" spans="2:3" x14ac:dyDescent="0.3">
      <c r="B4" s="364" t="s">
        <v>2</v>
      </c>
      <c r="C4" s="365" t="s">
        <v>136</v>
      </c>
    </row>
    <row r="5" spans="2:3" x14ac:dyDescent="0.3">
      <c r="B5" s="366">
        <v>2019</v>
      </c>
      <c r="C5" s="367">
        <v>92</v>
      </c>
    </row>
    <row r="6" spans="2:3" x14ac:dyDescent="0.3">
      <c r="B6" s="366">
        <v>2018</v>
      </c>
      <c r="C6" s="368">
        <v>129</v>
      </c>
    </row>
    <row r="7" spans="2:3" x14ac:dyDescent="0.3">
      <c r="B7" s="369">
        <v>2017</v>
      </c>
      <c r="C7" s="370">
        <v>211</v>
      </c>
    </row>
    <row r="8" spans="2:3" x14ac:dyDescent="0.3">
      <c r="B8" s="369">
        <v>2016</v>
      </c>
      <c r="C8" s="370">
        <v>287</v>
      </c>
    </row>
    <row r="9" spans="2:3" x14ac:dyDescent="0.3">
      <c r="B9" s="369">
        <v>2015</v>
      </c>
      <c r="C9" s="370">
        <v>268</v>
      </c>
    </row>
    <row r="10" spans="2:3" x14ac:dyDescent="0.3">
      <c r="B10" s="425" t="s">
        <v>79</v>
      </c>
      <c r="C10" s="426"/>
    </row>
    <row r="11" spans="2:3" x14ac:dyDescent="0.3">
      <c r="B11" s="363">
        <v>2019</v>
      </c>
      <c r="C11" s="371">
        <f>+C5-C6</f>
        <v>-37</v>
      </c>
    </row>
    <row r="12" spans="2:3" x14ac:dyDescent="0.3">
      <c r="B12" s="369">
        <v>2018</v>
      </c>
      <c r="C12" s="371">
        <f>+C6-C7</f>
        <v>-82</v>
      </c>
    </row>
    <row r="13" spans="2:3" x14ac:dyDescent="0.3">
      <c r="B13" s="369">
        <v>2017</v>
      </c>
      <c r="C13" s="371">
        <f>+C7-C8</f>
        <v>-76</v>
      </c>
    </row>
    <row r="14" spans="2:3" x14ac:dyDescent="0.3">
      <c r="B14" s="369">
        <v>2016</v>
      </c>
      <c r="C14" s="371">
        <f>+C8-C9</f>
        <v>19</v>
      </c>
    </row>
    <row r="15" spans="2:3" x14ac:dyDescent="0.3">
      <c r="B15" s="266" t="s">
        <v>210</v>
      </c>
      <c r="C15" s="363"/>
    </row>
  </sheetData>
  <mergeCells count="1">
    <mergeCell ref="B10:C1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6"/>
  <sheetViews>
    <sheetView showGridLines="0" workbookViewId="0"/>
  </sheetViews>
  <sheetFormatPr defaultRowHeight="14.4" x14ac:dyDescent="0.3"/>
  <cols>
    <col min="1" max="1" width="1.77734375" style="31" customWidth="1"/>
    <col min="2" max="2" width="25.77734375" style="47" customWidth="1"/>
    <col min="3" max="4" width="30.77734375" style="47" customWidth="1"/>
    <col min="5" max="5" width="30.77734375" style="31" customWidth="1"/>
    <col min="6" max="6" width="8.88671875" style="47"/>
    <col min="7" max="7" width="12.33203125" style="47" bestFit="1" customWidth="1"/>
    <col min="8" max="8" width="16.21875" style="47" customWidth="1"/>
    <col min="9" max="9" width="18.21875" style="47" customWidth="1"/>
    <col min="10" max="10" width="16.109375" style="47" customWidth="1"/>
    <col min="11" max="11" width="19" style="47" customWidth="1"/>
    <col min="12" max="12" width="17.109375" style="47" customWidth="1"/>
    <col min="13" max="13" width="15.33203125" style="47" customWidth="1"/>
    <col min="14" max="14" width="10.6640625" style="47" bestFit="1" customWidth="1"/>
    <col min="15" max="15" width="14.44140625" style="47" customWidth="1"/>
    <col min="16" max="16" width="9.88671875" style="47" bestFit="1" customWidth="1"/>
    <col min="17" max="16384" width="8.88671875" style="47"/>
  </cols>
  <sheetData>
    <row r="2" spans="2:6" x14ac:dyDescent="0.3">
      <c r="B2" s="52" t="s">
        <v>167</v>
      </c>
    </row>
    <row r="4" spans="2:6" x14ac:dyDescent="0.3">
      <c r="B4" s="372" t="s">
        <v>2</v>
      </c>
      <c r="C4" s="374" t="s">
        <v>189</v>
      </c>
      <c r="D4" s="374" t="s">
        <v>190</v>
      </c>
      <c r="E4" s="409" t="s">
        <v>71</v>
      </c>
    </row>
    <row r="5" spans="2:6" x14ac:dyDescent="0.3">
      <c r="B5" s="373"/>
      <c r="C5" s="423"/>
      <c r="D5" s="423"/>
      <c r="E5" s="424"/>
    </row>
    <row r="6" spans="2:6" x14ac:dyDescent="0.3">
      <c r="B6" s="145">
        <v>2019</v>
      </c>
      <c r="C6" s="147">
        <v>9104</v>
      </c>
      <c r="D6" s="143">
        <v>195202.29256500001</v>
      </c>
      <c r="E6" s="50">
        <f>+C6/D6</f>
        <v>4.6638796503726911E-2</v>
      </c>
    </row>
    <row r="7" spans="2:6" x14ac:dyDescent="0.3">
      <c r="B7" s="145">
        <v>2018</v>
      </c>
      <c r="C7" s="147">
        <v>8958</v>
      </c>
      <c r="D7" s="147">
        <v>185560.65388299999</v>
      </c>
      <c r="E7" s="50">
        <f>+C7/D7</f>
        <v>4.8275320293105953E-2</v>
      </c>
    </row>
    <row r="8" spans="2:6" x14ac:dyDescent="0.3">
      <c r="B8" s="145">
        <v>2017</v>
      </c>
      <c r="C8" s="147">
        <v>8400</v>
      </c>
      <c r="D8" s="147">
        <v>173382.92259</v>
      </c>
      <c r="E8" s="50">
        <f>+C8/D8</f>
        <v>4.8447677974973048E-2</v>
      </c>
    </row>
    <row r="9" spans="2:6" x14ac:dyDescent="0.3">
      <c r="B9" s="145">
        <v>2016</v>
      </c>
      <c r="C9" s="147">
        <v>8075</v>
      </c>
      <c r="D9" s="147">
        <v>165782.17634800001</v>
      </c>
      <c r="E9" s="50">
        <f>+C9/D9</f>
        <v>4.8708493143734849E-2</v>
      </c>
    </row>
    <row r="10" spans="2:6" x14ac:dyDescent="0.3">
      <c r="B10" s="145">
        <v>2015</v>
      </c>
      <c r="C10" s="147">
        <v>8346</v>
      </c>
      <c r="D10" s="147">
        <v>158699.11425399999</v>
      </c>
      <c r="E10" s="144">
        <f>+C10/D10</f>
        <v>5.2590085579445132E-2</v>
      </c>
      <c r="F10" s="141"/>
    </row>
    <row r="11" spans="2:6" x14ac:dyDescent="0.3">
      <c r="B11" s="421" t="s">
        <v>79</v>
      </c>
      <c r="C11" s="422"/>
      <c r="D11" s="422"/>
      <c r="E11" s="422"/>
    </row>
    <row r="12" spans="2:6" x14ac:dyDescent="0.3">
      <c r="B12" s="47">
        <v>2019</v>
      </c>
      <c r="C12" s="181">
        <f t="shared" ref="C12:D15" si="0">+C6/C7-1</f>
        <v>1.6298280866264836E-2</v>
      </c>
      <c r="D12" s="181">
        <f t="shared" si="0"/>
        <v>5.1959499388697372E-2</v>
      </c>
      <c r="E12" s="182">
        <v>-1E-3</v>
      </c>
      <c r="F12" s="141"/>
    </row>
    <row r="13" spans="2:6" x14ac:dyDescent="0.3">
      <c r="B13" s="145">
        <v>2018</v>
      </c>
      <c r="C13" s="181">
        <f t="shared" si="0"/>
        <v>6.6428571428571503E-2</v>
      </c>
      <c r="D13" s="181">
        <f t="shared" si="0"/>
        <v>7.0236048112978011E-2</v>
      </c>
      <c r="E13" s="182">
        <f>+E7-E8</f>
        <v>-1.7235768186709549E-4</v>
      </c>
      <c r="F13" s="141"/>
    </row>
    <row r="14" spans="2:6" x14ac:dyDescent="0.3">
      <c r="B14" s="145">
        <v>2017</v>
      </c>
      <c r="C14" s="181">
        <f t="shared" si="0"/>
        <v>4.0247678018575872E-2</v>
      </c>
      <c r="D14" s="181">
        <f t="shared" si="0"/>
        <v>4.5847789005043271E-2</v>
      </c>
      <c r="E14" s="182">
        <v>-1E-3</v>
      </c>
      <c r="F14" s="141"/>
    </row>
    <row r="15" spans="2:6" x14ac:dyDescent="0.3">
      <c r="B15" s="145">
        <v>2016</v>
      </c>
      <c r="C15" s="181">
        <f t="shared" si="0"/>
        <v>-3.2470644620177347E-2</v>
      </c>
      <c r="D15" s="181">
        <f t="shared" si="0"/>
        <v>4.4632020331654143E-2</v>
      </c>
      <c r="E15" s="182">
        <f>+E9-E10</f>
        <v>-3.8815924357102835E-3</v>
      </c>
      <c r="F15" s="141"/>
    </row>
    <row r="16" spans="2:6" x14ac:dyDescent="0.3">
      <c r="B16" s="30" t="s">
        <v>196</v>
      </c>
      <c r="E16" s="47"/>
    </row>
  </sheetData>
  <mergeCells count="5">
    <mergeCell ref="B4:B5"/>
    <mergeCell ref="C4:C5"/>
    <mergeCell ref="D4:D5"/>
    <mergeCell ref="E4:E5"/>
    <mergeCell ref="B11:E1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16"/>
  <sheetViews>
    <sheetView showGridLines="0" workbookViewId="0"/>
  </sheetViews>
  <sheetFormatPr defaultRowHeight="14.4" x14ac:dyDescent="0.3"/>
  <cols>
    <col min="1" max="1" width="1.77734375" style="47" customWidth="1"/>
    <col min="2" max="2" width="20.77734375" style="47" customWidth="1"/>
    <col min="3" max="5" width="30.77734375" style="47" customWidth="1"/>
    <col min="6" max="16384" width="8.88671875" style="47"/>
  </cols>
  <sheetData>
    <row r="2" spans="2:7" x14ac:dyDescent="0.3">
      <c r="B2" s="52" t="s">
        <v>168</v>
      </c>
    </row>
    <row r="4" spans="2:7" x14ac:dyDescent="0.3">
      <c r="B4" s="372" t="s">
        <v>2</v>
      </c>
      <c r="C4" s="379" t="s">
        <v>189</v>
      </c>
      <c r="D4" s="374" t="s">
        <v>188</v>
      </c>
      <c r="E4" s="409" t="s">
        <v>71</v>
      </c>
    </row>
    <row r="5" spans="2:7" x14ac:dyDescent="0.3">
      <c r="B5" s="373"/>
      <c r="C5" s="427"/>
      <c r="D5" s="423"/>
      <c r="E5" s="424"/>
    </row>
    <row r="6" spans="2:7" x14ac:dyDescent="0.3">
      <c r="B6" s="145">
        <v>2019</v>
      </c>
      <c r="C6" s="147">
        <v>11838.992813999999</v>
      </c>
      <c r="D6" s="143">
        <v>16732.387052999999</v>
      </c>
      <c r="E6" s="146">
        <f>+C6/D6</f>
        <v>0.70754954308072571</v>
      </c>
      <c r="F6" s="11"/>
    </row>
    <row r="7" spans="2:7" x14ac:dyDescent="0.3">
      <c r="B7" s="145">
        <v>2018</v>
      </c>
      <c r="C7" s="147">
        <v>11890.14632941522</v>
      </c>
      <c r="D7" s="147">
        <v>16213.059380000001</v>
      </c>
      <c r="E7" s="146">
        <f>+C7/D7</f>
        <v>0.73336845630027048</v>
      </c>
      <c r="F7" s="11"/>
    </row>
    <row r="8" spans="2:7" x14ac:dyDescent="0.3">
      <c r="B8" s="145">
        <v>2017</v>
      </c>
      <c r="C8" s="147">
        <v>11475.983247628259</v>
      </c>
      <c r="D8" s="147">
        <v>13306.236999999999</v>
      </c>
      <c r="E8" s="146">
        <f>+C8/D8</f>
        <v>0.86245143894763487</v>
      </c>
      <c r="F8" s="11"/>
    </row>
    <row r="9" spans="2:7" x14ac:dyDescent="0.3">
      <c r="B9" s="145">
        <v>2016</v>
      </c>
      <c r="C9" s="147">
        <v>10375.821789563041</v>
      </c>
      <c r="D9" s="147">
        <v>11985.839663000001</v>
      </c>
      <c r="E9" s="146">
        <f>+C9/D9</f>
        <v>0.86567333464279128</v>
      </c>
      <c r="F9" s="11"/>
    </row>
    <row r="10" spans="2:7" x14ac:dyDescent="0.3">
      <c r="B10" s="145">
        <v>2015</v>
      </c>
      <c r="C10" s="147">
        <v>10109.983562213039</v>
      </c>
      <c r="D10" s="147">
        <v>11293.358166</v>
      </c>
      <c r="E10" s="127">
        <f>+C10/D10</f>
        <v>0.89521499394664994</v>
      </c>
      <c r="F10" s="141"/>
      <c r="G10" s="11"/>
    </row>
    <row r="11" spans="2:7" x14ac:dyDescent="0.3">
      <c r="B11" s="421" t="s">
        <v>79</v>
      </c>
      <c r="C11" s="422"/>
      <c r="D11" s="422"/>
      <c r="E11" s="422"/>
    </row>
    <row r="12" spans="2:7" x14ac:dyDescent="0.3">
      <c r="B12" s="47">
        <v>2019</v>
      </c>
      <c r="C12" s="181">
        <f t="shared" ref="C12:D15" si="0">+C6/C7-1</f>
        <v>-4.3021771135541842E-3</v>
      </c>
      <c r="D12" s="181">
        <f t="shared" si="0"/>
        <v>3.2031442112685271E-2</v>
      </c>
      <c r="E12" s="182">
        <f>+E6-E7</f>
        <v>-2.581891321954477E-2</v>
      </c>
    </row>
    <row r="13" spans="2:7" x14ac:dyDescent="0.3">
      <c r="B13" s="145">
        <v>2018</v>
      </c>
      <c r="C13" s="181">
        <f t="shared" si="0"/>
        <v>3.6089550921273528E-2</v>
      </c>
      <c r="D13" s="181">
        <f t="shared" si="0"/>
        <v>0.21845562949164377</v>
      </c>
      <c r="E13" s="182">
        <f>+E7-E8</f>
        <v>-0.1290829826473644</v>
      </c>
    </row>
    <row r="14" spans="2:7" x14ac:dyDescent="0.3">
      <c r="B14" s="145">
        <v>2017</v>
      </c>
      <c r="C14" s="181">
        <f t="shared" si="0"/>
        <v>0.10603126001757879</v>
      </c>
      <c r="D14" s="181">
        <f t="shared" si="0"/>
        <v>0.11016310697664622</v>
      </c>
      <c r="E14" s="182">
        <v>3.0000000000000001E-3</v>
      </c>
    </row>
    <row r="15" spans="2:7" x14ac:dyDescent="0.3">
      <c r="B15" s="145">
        <v>2016</v>
      </c>
      <c r="C15" s="181">
        <f t="shared" si="0"/>
        <v>2.6294625081646483E-2</v>
      </c>
      <c r="D15" s="181">
        <f t="shared" si="0"/>
        <v>6.1317589225567959E-2</v>
      </c>
      <c r="E15" s="182">
        <f>+E9-E10</f>
        <v>-2.9541659303858658E-2</v>
      </c>
    </row>
    <row r="16" spans="2:7" x14ac:dyDescent="0.3">
      <c r="B16" s="30" t="s">
        <v>195</v>
      </c>
    </row>
  </sheetData>
  <mergeCells count="5">
    <mergeCell ref="B11:E11"/>
    <mergeCell ref="C4:C5"/>
    <mergeCell ref="B4:B5"/>
    <mergeCell ref="E4:E5"/>
    <mergeCell ref="D4:D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D16"/>
  <sheetViews>
    <sheetView showGridLines="0" workbookViewId="0"/>
  </sheetViews>
  <sheetFormatPr defaultRowHeight="14.4" x14ac:dyDescent="0.3"/>
  <cols>
    <col min="1" max="1" width="1.77734375" style="47" customWidth="1"/>
    <col min="2" max="3" width="30.77734375" style="47" customWidth="1"/>
    <col min="4" max="4" width="8.88671875" style="31"/>
    <col min="5" max="16384" width="8.88671875" style="47"/>
  </cols>
  <sheetData>
    <row r="2" spans="2:3" x14ac:dyDescent="0.3">
      <c r="B2" s="110" t="s">
        <v>178</v>
      </c>
    </row>
    <row r="3" spans="2:3" x14ac:dyDescent="0.3">
      <c r="B3" s="72"/>
    </row>
    <row r="4" spans="2:3" x14ac:dyDescent="0.3">
      <c r="B4" s="372" t="s">
        <v>2</v>
      </c>
      <c r="C4" s="409" t="s">
        <v>111</v>
      </c>
    </row>
    <row r="5" spans="2:3" x14ac:dyDescent="0.3">
      <c r="B5" s="372"/>
      <c r="C5" s="409"/>
    </row>
    <row r="6" spans="2:3" x14ac:dyDescent="0.3">
      <c r="B6" s="348">
        <v>2019</v>
      </c>
      <c r="C6" s="345">
        <v>0.1</v>
      </c>
    </row>
    <row r="7" spans="2:3" x14ac:dyDescent="0.3">
      <c r="B7" s="349">
        <v>2018</v>
      </c>
      <c r="C7" s="346">
        <v>0.1021</v>
      </c>
    </row>
    <row r="8" spans="2:3" x14ac:dyDescent="0.3">
      <c r="B8" s="350">
        <v>2017</v>
      </c>
      <c r="C8" s="346">
        <v>0.104</v>
      </c>
    </row>
    <row r="9" spans="2:3" x14ac:dyDescent="0.3">
      <c r="B9" s="350">
        <v>2016</v>
      </c>
      <c r="C9" s="346">
        <v>0.10299999999999999</v>
      </c>
    </row>
    <row r="10" spans="2:3" x14ac:dyDescent="0.3">
      <c r="B10" s="351">
        <v>2015</v>
      </c>
      <c r="C10" s="347">
        <v>0.10199999999999999</v>
      </c>
    </row>
    <row r="11" spans="2:3" x14ac:dyDescent="0.3">
      <c r="B11" s="421" t="s">
        <v>79</v>
      </c>
      <c r="C11" s="422"/>
    </row>
    <row r="12" spans="2:3" x14ac:dyDescent="0.3">
      <c r="B12" s="47">
        <v>2019</v>
      </c>
      <c r="C12" s="340">
        <v>-0.2</v>
      </c>
    </row>
    <row r="13" spans="2:3" x14ac:dyDescent="0.3">
      <c r="B13" s="145">
        <v>2018</v>
      </c>
      <c r="C13" s="340">
        <v>-0.2</v>
      </c>
    </row>
    <row r="14" spans="2:3" x14ac:dyDescent="0.3">
      <c r="B14" s="145">
        <v>2017</v>
      </c>
      <c r="C14" s="340">
        <v>0.1</v>
      </c>
    </row>
    <row r="15" spans="2:3" x14ac:dyDescent="0.3">
      <c r="B15" s="145">
        <v>2016</v>
      </c>
      <c r="C15" s="340">
        <v>0.1</v>
      </c>
    </row>
    <row r="16" spans="2:3" x14ac:dyDescent="0.3">
      <c r="B16" s="30" t="s">
        <v>194</v>
      </c>
    </row>
  </sheetData>
  <mergeCells count="3">
    <mergeCell ref="B4:B5"/>
    <mergeCell ref="C4:C5"/>
    <mergeCell ref="B11:C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87"/>
  <sheetViews>
    <sheetView showGridLines="0" zoomScaleNormal="100" workbookViewId="0"/>
  </sheetViews>
  <sheetFormatPr defaultRowHeight="14.4" x14ac:dyDescent="0.3"/>
  <cols>
    <col min="1" max="1" width="1.77734375" style="47" customWidth="1"/>
    <col min="2" max="4" width="25.77734375" style="47" customWidth="1"/>
    <col min="5" max="5" width="4.21875" style="47" customWidth="1"/>
    <col min="6" max="6" width="8.88671875" style="47"/>
    <col min="7" max="7" width="18.44140625" style="47" customWidth="1"/>
    <col min="8" max="16384" width="8.88671875" style="47"/>
  </cols>
  <sheetData>
    <row r="2" spans="2:5" ht="17.399999999999999" customHeight="1" x14ac:dyDescent="0.3">
      <c r="B2" s="110" t="s">
        <v>179</v>
      </c>
    </row>
    <row r="3" spans="2:5" ht="14.4" customHeight="1" x14ac:dyDescent="0.3">
      <c r="C3" s="110"/>
      <c r="D3" s="52"/>
      <c r="E3" s="52"/>
    </row>
    <row r="4" spans="2:5" x14ac:dyDescent="0.3">
      <c r="B4" s="372" t="s">
        <v>102</v>
      </c>
      <c r="C4" s="374" t="s">
        <v>2</v>
      </c>
      <c r="D4" s="375" t="s">
        <v>111</v>
      </c>
      <c r="E4" s="52"/>
    </row>
    <row r="5" spans="2:5" x14ac:dyDescent="0.3">
      <c r="B5" s="372"/>
      <c r="C5" s="374"/>
      <c r="D5" s="375"/>
    </row>
    <row r="6" spans="2:5" x14ac:dyDescent="0.3">
      <c r="B6" s="411" t="s">
        <v>6</v>
      </c>
      <c r="C6" s="158">
        <v>2019</v>
      </c>
      <c r="D6" s="11">
        <v>0.10129445979461296</v>
      </c>
      <c r="E6" s="394"/>
    </row>
    <row r="7" spans="2:5" x14ac:dyDescent="0.3">
      <c r="B7" s="411"/>
      <c r="C7" s="269">
        <v>2018</v>
      </c>
      <c r="D7" s="149">
        <v>0.1041299</v>
      </c>
      <c r="E7" s="394"/>
    </row>
    <row r="8" spans="2:5" x14ac:dyDescent="0.3">
      <c r="B8" s="411"/>
      <c r="C8" s="269">
        <v>2017</v>
      </c>
      <c r="D8" s="149">
        <v>0.1045286</v>
      </c>
      <c r="E8" s="394"/>
    </row>
    <row r="9" spans="2:5" x14ac:dyDescent="0.3">
      <c r="B9" s="411"/>
      <c r="C9" s="269">
        <v>2016</v>
      </c>
      <c r="D9" s="45">
        <v>0.1046475</v>
      </c>
      <c r="E9" s="21"/>
    </row>
    <row r="10" spans="2:5" x14ac:dyDescent="0.3">
      <c r="B10" s="412"/>
      <c r="C10" s="276">
        <v>2015</v>
      </c>
      <c r="D10" s="274">
        <v>0.1015881</v>
      </c>
      <c r="E10" s="21"/>
    </row>
    <row r="11" spans="2:5" x14ac:dyDescent="0.3">
      <c r="B11" s="273"/>
      <c r="C11" s="269">
        <v>2019</v>
      </c>
      <c r="D11" s="11">
        <v>9.6762651127473662E-2</v>
      </c>
      <c r="E11" s="21"/>
    </row>
    <row r="12" spans="2:5" x14ac:dyDescent="0.3">
      <c r="B12" s="411" t="s">
        <v>7</v>
      </c>
      <c r="C12" s="269">
        <v>2018</v>
      </c>
      <c r="D12" s="45">
        <v>0.1024277</v>
      </c>
      <c r="E12" s="21"/>
    </row>
    <row r="13" spans="2:5" x14ac:dyDescent="0.3">
      <c r="B13" s="411"/>
      <c r="C13" s="269">
        <v>2017</v>
      </c>
      <c r="D13" s="45">
        <v>0.106308</v>
      </c>
      <c r="E13" s="21"/>
    </row>
    <row r="14" spans="2:5" x14ac:dyDescent="0.3">
      <c r="B14" s="411"/>
      <c r="C14" s="269">
        <v>2016</v>
      </c>
      <c r="D14" s="45">
        <v>0.10182049999999999</v>
      </c>
    </row>
    <row r="15" spans="2:5" x14ac:dyDescent="0.3">
      <c r="B15" s="412"/>
      <c r="C15" s="276">
        <v>2015</v>
      </c>
      <c r="D15" s="45">
        <v>0.1000321</v>
      </c>
    </row>
    <row r="16" spans="2:5" x14ac:dyDescent="0.3">
      <c r="B16" s="273"/>
      <c r="C16" s="269">
        <v>2019</v>
      </c>
      <c r="D16" s="50">
        <v>0.11318847026891442</v>
      </c>
    </row>
    <row r="17" spans="2:4" x14ac:dyDescent="0.3">
      <c r="B17" s="411" t="s">
        <v>9</v>
      </c>
      <c r="C17" s="269">
        <v>2018</v>
      </c>
      <c r="D17" s="45">
        <v>0.1024277</v>
      </c>
    </row>
    <row r="18" spans="2:4" x14ac:dyDescent="0.3">
      <c r="B18" s="411"/>
      <c r="C18" s="269">
        <v>2017</v>
      </c>
      <c r="D18" s="45">
        <v>0.106308</v>
      </c>
    </row>
    <row r="19" spans="2:4" x14ac:dyDescent="0.3">
      <c r="B19" s="411"/>
      <c r="C19" s="269">
        <v>2016</v>
      </c>
      <c r="D19" s="45">
        <v>0.1081273</v>
      </c>
    </row>
    <row r="20" spans="2:4" x14ac:dyDescent="0.3">
      <c r="B20" s="412"/>
      <c r="C20" s="276">
        <v>2015</v>
      </c>
      <c r="D20" s="45">
        <v>0.113771</v>
      </c>
    </row>
    <row r="21" spans="2:4" x14ac:dyDescent="0.3">
      <c r="B21" s="273"/>
      <c r="C21" s="269">
        <v>2019</v>
      </c>
      <c r="D21" s="50">
        <v>8.9466142409671157E-2</v>
      </c>
    </row>
    <row r="22" spans="2:4" x14ac:dyDescent="0.3">
      <c r="B22" s="411" t="s">
        <v>8</v>
      </c>
      <c r="C22" s="269">
        <v>2018</v>
      </c>
      <c r="D22" s="45">
        <v>8.9461899999999997E-2</v>
      </c>
    </row>
    <row r="23" spans="2:4" x14ac:dyDescent="0.3">
      <c r="B23" s="411"/>
      <c r="C23" s="269">
        <v>2017</v>
      </c>
      <c r="D23" s="45">
        <v>8.7987800000000005E-2</v>
      </c>
    </row>
    <row r="24" spans="2:4" x14ac:dyDescent="0.3">
      <c r="B24" s="411"/>
      <c r="C24" s="269">
        <v>2016</v>
      </c>
      <c r="D24" s="45">
        <v>8.7468000000000004E-2</v>
      </c>
    </row>
    <row r="25" spans="2:4" x14ac:dyDescent="0.3">
      <c r="B25" s="412"/>
      <c r="C25" s="276">
        <v>2015</v>
      </c>
      <c r="D25" s="45">
        <v>8.8708099999999998E-2</v>
      </c>
    </row>
    <row r="26" spans="2:4" x14ac:dyDescent="0.3">
      <c r="B26" s="273"/>
      <c r="C26" s="269">
        <v>2019</v>
      </c>
      <c r="D26" s="50">
        <v>9.0664447697376471E-2</v>
      </c>
    </row>
    <row r="27" spans="2:4" x14ac:dyDescent="0.3">
      <c r="B27" s="411" t="s">
        <v>10</v>
      </c>
      <c r="C27" s="269">
        <v>2018</v>
      </c>
      <c r="D27" s="45">
        <v>0.1013466</v>
      </c>
    </row>
    <row r="28" spans="2:4" x14ac:dyDescent="0.3">
      <c r="B28" s="411"/>
      <c r="C28" s="269">
        <v>2017</v>
      </c>
      <c r="D28" s="45">
        <v>0.11907769999999999</v>
      </c>
    </row>
    <row r="29" spans="2:4" x14ac:dyDescent="0.3">
      <c r="B29" s="411"/>
      <c r="C29" s="269">
        <v>2016</v>
      </c>
      <c r="D29" s="45">
        <v>0.1207207</v>
      </c>
    </row>
    <row r="30" spans="2:4" ht="14.4" customHeight="1" x14ac:dyDescent="0.3">
      <c r="B30" s="412"/>
      <c r="C30" s="269">
        <v>2015</v>
      </c>
      <c r="D30" s="275">
        <v>0.12811310000000001</v>
      </c>
    </row>
    <row r="31" spans="2:4" ht="14.4" customHeight="1" x14ac:dyDescent="0.3">
      <c r="B31" s="273"/>
      <c r="C31" s="277">
        <v>2019</v>
      </c>
      <c r="D31" s="11">
        <v>9.175083021283946E-2</v>
      </c>
    </row>
    <row r="32" spans="2:4" x14ac:dyDescent="0.3">
      <c r="B32" s="411" t="s">
        <v>11</v>
      </c>
      <c r="C32" s="269">
        <v>2018</v>
      </c>
      <c r="D32" s="45">
        <v>0.10934140000000001</v>
      </c>
    </row>
    <row r="33" spans="2:5" x14ac:dyDescent="0.3">
      <c r="B33" s="411"/>
      <c r="C33" s="269">
        <v>2017</v>
      </c>
      <c r="D33" s="45">
        <v>0.11260779999999999</v>
      </c>
      <c r="E33" s="21"/>
    </row>
    <row r="34" spans="2:5" x14ac:dyDescent="0.3">
      <c r="B34" s="411"/>
      <c r="C34" s="269">
        <v>2016</v>
      </c>
      <c r="D34" s="45">
        <v>0.123877</v>
      </c>
      <c r="E34" s="21"/>
    </row>
    <row r="35" spans="2:5" x14ac:dyDescent="0.3">
      <c r="B35" s="412"/>
      <c r="C35" s="269">
        <v>2015</v>
      </c>
      <c r="D35" s="274">
        <v>0.1197566</v>
      </c>
      <c r="E35" s="21"/>
    </row>
    <row r="36" spans="2:5" x14ac:dyDescent="0.3">
      <c r="B36" s="273"/>
      <c r="C36" s="277">
        <v>2019</v>
      </c>
      <c r="D36" s="11">
        <v>8.4803578404822264E-2</v>
      </c>
      <c r="E36" s="21"/>
    </row>
    <row r="37" spans="2:5" x14ac:dyDescent="0.3">
      <c r="B37" s="411" t="s">
        <v>12</v>
      </c>
      <c r="C37" s="269">
        <v>2018</v>
      </c>
      <c r="D37" s="45">
        <v>7.4921100000000004E-2</v>
      </c>
      <c r="E37" s="21"/>
    </row>
    <row r="38" spans="2:5" x14ac:dyDescent="0.3">
      <c r="B38" s="411"/>
      <c r="C38" s="269">
        <v>2017</v>
      </c>
      <c r="D38" s="45">
        <v>7.1070560000000005E-2</v>
      </c>
      <c r="E38" s="21"/>
    </row>
    <row r="39" spans="2:5" x14ac:dyDescent="0.3">
      <c r="B39" s="411"/>
      <c r="C39" s="269">
        <v>2016</v>
      </c>
      <c r="D39" s="45">
        <v>8.5460800000000003E-2</v>
      </c>
      <c r="E39" s="21"/>
    </row>
    <row r="40" spans="2:5" x14ac:dyDescent="0.3">
      <c r="B40" s="412"/>
      <c r="C40" s="276">
        <v>2015</v>
      </c>
      <c r="D40" s="308">
        <v>8.2928699999999994E-2</v>
      </c>
      <c r="E40" s="21"/>
    </row>
    <row r="41" spans="2:5" x14ac:dyDescent="0.3">
      <c r="B41" s="273"/>
      <c r="C41" s="269">
        <v>2019</v>
      </c>
      <c r="D41" s="11">
        <v>0.11185056798814397</v>
      </c>
      <c r="E41" s="21"/>
    </row>
    <row r="42" spans="2:5" x14ac:dyDescent="0.3">
      <c r="B42" s="411" t="s">
        <v>13</v>
      </c>
      <c r="C42" s="269">
        <v>2018</v>
      </c>
      <c r="D42" s="45">
        <v>0.1004708</v>
      </c>
      <c r="E42" s="21"/>
    </row>
    <row r="43" spans="2:5" x14ac:dyDescent="0.3">
      <c r="B43" s="411"/>
      <c r="C43" s="269">
        <v>2017</v>
      </c>
      <c r="D43" s="45">
        <v>0.11498410000000001</v>
      </c>
      <c r="E43" s="21"/>
    </row>
    <row r="44" spans="2:5" x14ac:dyDescent="0.3">
      <c r="B44" s="411"/>
      <c r="C44" s="269">
        <v>2016</v>
      </c>
      <c r="D44" s="45">
        <v>0.1378278</v>
      </c>
      <c r="E44" s="21"/>
    </row>
    <row r="45" spans="2:5" x14ac:dyDescent="0.3">
      <c r="B45" s="412"/>
      <c r="C45" s="269">
        <v>2015</v>
      </c>
      <c r="D45" s="45">
        <v>0.1353055</v>
      </c>
      <c r="E45" s="21"/>
    </row>
    <row r="46" spans="2:5" x14ac:dyDescent="0.3">
      <c r="B46" s="273"/>
      <c r="C46" s="277">
        <v>2019</v>
      </c>
      <c r="D46" s="50">
        <v>0.10218555136802807</v>
      </c>
      <c r="E46" s="21"/>
    </row>
    <row r="47" spans="2:5" x14ac:dyDescent="0.3">
      <c r="B47" s="411" t="s">
        <v>14</v>
      </c>
      <c r="C47" s="269">
        <v>2018</v>
      </c>
      <c r="D47" s="45">
        <v>0.10592989999999999</v>
      </c>
      <c r="E47" s="21"/>
    </row>
    <row r="48" spans="2:5" x14ac:dyDescent="0.3">
      <c r="B48" s="411"/>
      <c r="C48" s="269">
        <v>2017</v>
      </c>
      <c r="D48" s="45">
        <v>0.1045949</v>
      </c>
      <c r="E48" s="21"/>
    </row>
    <row r="49" spans="2:8" x14ac:dyDescent="0.3">
      <c r="B49" s="411"/>
      <c r="C49" s="269">
        <v>2016</v>
      </c>
      <c r="D49" s="45">
        <v>0.1108299</v>
      </c>
    </row>
    <row r="50" spans="2:8" x14ac:dyDescent="0.3">
      <c r="B50" s="412"/>
      <c r="C50" s="276">
        <v>2015</v>
      </c>
      <c r="D50" s="45">
        <v>9.7832600000000006E-2</v>
      </c>
    </row>
    <row r="51" spans="2:8" x14ac:dyDescent="0.3">
      <c r="B51" s="273"/>
      <c r="C51" s="269">
        <v>2019</v>
      </c>
      <c r="D51" s="50">
        <v>0.10063737617411965</v>
      </c>
    </row>
    <row r="52" spans="2:8" ht="15" customHeight="1" x14ac:dyDescent="0.3">
      <c r="B52" s="411" t="s">
        <v>15</v>
      </c>
      <c r="C52" s="269">
        <v>2018</v>
      </c>
      <c r="D52" s="150">
        <v>0.10957119999999999</v>
      </c>
    </row>
    <row r="53" spans="2:8" x14ac:dyDescent="0.3">
      <c r="B53" s="411"/>
      <c r="C53" s="269">
        <v>2017</v>
      </c>
      <c r="D53" s="45">
        <v>0.1019784</v>
      </c>
    </row>
    <row r="54" spans="2:8" x14ac:dyDescent="0.3">
      <c r="B54" s="411"/>
      <c r="C54" s="269">
        <v>2016</v>
      </c>
      <c r="D54" s="45">
        <v>0.1068042</v>
      </c>
    </row>
    <row r="55" spans="2:8" x14ac:dyDescent="0.3">
      <c r="B55" s="412"/>
      <c r="C55" s="269">
        <v>2015</v>
      </c>
      <c r="D55" s="274">
        <v>0.10195319999999999</v>
      </c>
      <c r="H55" s="11"/>
    </row>
    <row r="56" spans="2:8" x14ac:dyDescent="0.3">
      <c r="B56" s="273"/>
      <c r="C56" s="277">
        <v>2019</v>
      </c>
      <c r="D56" s="11">
        <v>0.12580796442597605</v>
      </c>
    </row>
    <row r="57" spans="2:8" x14ac:dyDescent="0.3">
      <c r="B57" s="411" t="s">
        <v>16</v>
      </c>
      <c r="C57" s="269">
        <v>2018</v>
      </c>
      <c r="D57" s="45">
        <v>0.1257749</v>
      </c>
    </row>
    <row r="58" spans="2:8" x14ac:dyDescent="0.3">
      <c r="B58" s="411"/>
      <c r="C58" s="269">
        <v>2017</v>
      </c>
      <c r="D58" s="45">
        <v>0.12931490000000001</v>
      </c>
    </row>
    <row r="59" spans="2:8" x14ac:dyDescent="0.3">
      <c r="B59" s="411"/>
      <c r="C59" s="269">
        <v>2016</v>
      </c>
      <c r="D59" s="45">
        <v>0.1310866</v>
      </c>
    </row>
    <row r="60" spans="2:8" x14ac:dyDescent="0.3">
      <c r="B60" s="412"/>
      <c r="C60" s="269">
        <v>2015</v>
      </c>
      <c r="D60" s="308">
        <v>0.1285858</v>
      </c>
    </row>
    <row r="61" spans="2:8" x14ac:dyDescent="0.3">
      <c r="B61" s="273"/>
      <c r="C61" s="277">
        <v>2019</v>
      </c>
      <c r="D61" s="11">
        <v>9.2517561954837318E-2</v>
      </c>
    </row>
    <row r="62" spans="2:8" x14ac:dyDescent="0.3">
      <c r="B62" s="411" t="s">
        <v>17</v>
      </c>
      <c r="C62" s="269">
        <v>2018</v>
      </c>
      <c r="D62" s="45">
        <v>8.9507500000000004E-2</v>
      </c>
    </row>
    <row r="63" spans="2:8" x14ac:dyDescent="0.3">
      <c r="B63" s="411"/>
      <c r="C63" s="269">
        <v>2017</v>
      </c>
      <c r="D63" s="45">
        <v>8.3273299999999995E-2</v>
      </c>
      <c r="E63" s="21"/>
    </row>
    <row r="64" spans="2:8" x14ac:dyDescent="0.3">
      <c r="B64" s="411"/>
      <c r="C64" s="269">
        <v>2016</v>
      </c>
      <c r="D64" s="45">
        <v>8.2098500000000005E-2</v>
      </c>
      <c r="E64" s="21"/>
    </row>
    <row r="65" spans="2:5" x14ac:dyDescent="0.3">
      <c r="B65" s="412"/>
      <c r="C65" s="276">
        <v>2015</v>
      </c>
      <c r="D65" s="308">
        <v>8.8028899999999993E-2</v>
      </c>
      <c r="E65" s="21"/>
    </row>
    <row r="66" spans="2:5" x14ac:dyDescent="0.3">
      <c r="B66" s="273"/>
      <c r="C66" s="269">
        <v>2019</v>
      </c>
      <c r="D66" s="11">
        <v>7.2566391165748617E-2</v>
      </c>
      <c r="E66" s="21"/>
    </row>
    <row r="67" spans="2:5" x14ac:dyDescent="0.3">
      <c r="B67" s="411" t="s">
        <v>18</v>
      </c>
      <c r="C67" s="269">
        <v>2018</v>
      </c>
      <c r="D67" s="45">
        <v>8.1909800000000005E-2</v>
      </c>
      <c r="E67" s="21"/>
    </row>
    <row r="68" spans="2:5" x14ac:dyDescent="0.3">
      <c r="B68" s="411"/>
      <c r="C68" s="269">
        <v>2017</v>
      </c>
      <c r="D68" s="150">
        <v>7.3225299999999993E-2</v>
      </c>
      <c r="E68" s="21"/>
    </row>
    <row r="69" spans="2:5" x14ac:dyDescent="0.3">
      <c r="B69" s="411"/>
      <c r="C69" s="269">
        <v>2016</v>
      </c>
      <c r="D69" s="45">
        <v>0.10206800000000001</v>
      </c>
      <c r="E69" s="21"/>
    </row>
    <row r="70" spans="2:5" x14ac:dyDescent="0.3">
      <c r="B70" s="412"/>
      <c r="C70" s="269">
        <v>2015</v>
      </c>
      <c r="D70" s="45">
        <v>8.8310899999999998E-2</v>
      </c>
      <c r="E70" s="21"/>
    </row>
    <row r="71" spans="2:5" x14ac:dyDescent="0.3">
      <c r="B71" s="273"/>
      <c r="C71" s="277">
        <v>2019</v>
      </c>
      <c r="D71" s="50">
        <v>0.10878237479709493</v>
      </c>
      <c r="E71" s="21"/>
    </row>
    <row r="72" spans="2:5" x14ac:dyDescent="0.3">
      <c r="B72" s="411" t="s">
        <v>19</v>
      </c>
      <c r="C72" s="269">
        <v>2018</v>
      </c>
      <c r="D72" s="45">
        <v>8.7533700000000006E-2</v>
      </c>
      <c r="E72" s="21"/>
    </row>
    <row r="73" spans="2:5" x14ac:dyDescent="0.3">
      <c r="B73" s="411"/>
      <c r="C73" s="269">
        <v>2017</v>
      </c>
      <c r="D73" s="45">
        <v>9.6942299999999995E-2</v>
      </c>
      <c r="E73" s="21"/>
    </row>
    <row r="74" spans="2:5" x14ac:dyDescent="0.3">
      <c r="B74" s="411"/>
      <c r="C74" s="269">
        <v>2016</v>
      </c>
      <c r="D74" s="45">
        <v>9.4046900000000003E-2</v>
      </c>
      <c r="E74" s="21"/>
    </row>
    <row r="75" spans="2:5" x14ac:dyDescent="0.3">
      <c r="B75" s="412"/>
      <c r="C75" s="276">
        <v>2015</v>
      </c>
      <c r="D75" s="45">
        <v>8.61098E-2</v>
      </c>
      <c r="E75" s="21"/>
    </row>
    <row r="76" spans="2:5" x14ac:dyDescent="0.3">
      <c r="B76" s="273"/>
      <c r="C76" s="269">
        <v>2019</v>
      </c>
      <c r="D76" s="50">
        <v>0.10189420083190848</v>
      </c>
      <c r="E76" s="21"/>
    </row>
    <row r="77" spans="2:5" x14ac:dyDescent="0.3">
      <c r="B77" s="411" t="s">
        <v>43</v>
      </c>
      <c r="C77" s="269">
        <v>2018</v>
      </c>
      <c r="D77" s="45">
        <v>8.9673799999999998E-2</v>
      </c>
      <c r="E77" s="21"/>
    </row>
    <row r="78" spans="2:5" x14ac:dyDescent="0.3">
      <c r="B78" s="411"/>
      <c r="C78" s="269">
        <v>2017</v>
      </c>
      <c r="D78" s="45">
        <v>8.8896100000000006E-2</v>
      </c>
      <c r="E78" s="21"/>
    </row>
    <row r="79" spans="2:5" x14ac:dyDescent="0.3">
      <c r="B79" s="411"/>
      <c r="C79" s="269">
        <v>2016</v>
      </c>
      <c r="D79" s="45">
        <v>0.11264250000000001</v>
      </c>
      <c r="E79" s="21"/>
    </row>
    <row r="80" spans="2:5" x14ac:dyDescent="0.3">
      <c r="B80" s="412"/>
      <c r="C80" s="269">
        <v>2015</v>
      </c>
      <c r="D80" s="274">
        <v>0.1090932</v>
      </c>
      <c r="E80" s="21"/>
    </row>
    <row r="81" spans="2:5" x14ac:dyDescent="0.3">
      <c r="B81" s="273"/>
      <c r="C81" s="277">
        <v>2019</v>
      </c>
      <c r="D81" s="11">
        <v>0.12742241249031508</v>
      </c>
      <c r="E81" s="21"/>
    </row>
    <row r="82" spans="2:5" x14ac:dyDescent="0.3">
      <c r="B82" s="411" t="s">
        <v>20</v>
      </c>
      <c r="C82" s="269">
        <v>2018</v>
      </c>
      <c r="D82" s="45">
        <v>4.16341E-2</v>
      </c>
      <c r="E82" s="21"/>
    </row>
    <row r="83" spans="2:5" x14ac:dyDescent="0.3">
      <c r="B83" s="411"/>
      <c r="C83" s="269">
        <v>2017</v>
      </c>
      <c r="D83" s="45">
        <v>8.9932399999999996E-2</v>
      </c>
      <c r="E83" s="21"/>
    </row>
    <row r="84" spans="2:5" x14ac:dyDescent="0.3">
      <c r="B84" s="411"/>
      <c r="C84" s="269">
        <v>2016</v>
      </c>
      <c r="D84" s="45">
        <v>7.3539999999999994E-2</v>
      </c>
      <c r="E84" s="21"/>
    </row>
    <row r="85" spans="2:5" x14ac:dyDescent="0.3">
      <c r="B85" s="412"/>
      <c r="C85" s="276">
        <v>2015</v>
      </c>
      <c r="D85" s="274">
        <v>4.9973999999999998E-2</v>
      </c>
      <c r="E85" s="21"/>
    </row>
    <row r="86" spans="2:5" x14ac:dyDescent="0.3">
      <c r="B86" s="152" t="s">
        <v>193</v>
      </c>
      <c r="C86" s="87"/>
      <c r="D86" s="22"/>
      <c r="E86" s="21"/>
    </row>
    <row r="87" spans="2:5" x14ac:dyDescent="0.3">
      <c r="B87" s="151"/>
      <c r="C87" s="87"/>
      <c r="D87" s="22"/>
      <c r="E87" s="21"/>
    </row>
  </sheetData>
  <mergeCells count="20">
    <mergeCell ref="B12:B15"/>
    <mergeCell ref="B17:B20"/>
    <mergeCell ref="B22:B25"/>
    <mergeCell ref="B27:B30"/>
    <mergeCell ref="B82:B85"/>
    <mergeCell ref="B77:B80"/>
    <mergeCell ref="B72:B75"/>
    <mergeCell ref="B67:B70"/>
    <mergeCell ref="B32:B35"/>
    <mergeCell ref="B37:B40"/>
    <mergeCell ref="B42:B45"/>
    <mergeCell ref="B47:B50"/>
    <mergeCell ref="B52:B55"/>
    <mergeCell ref="B57:B60"/>
    <mergeCell ref="B62:B65"/>
    <mergeCell ref="E6:E8"/>
    <mergeCell ref="B4:B5"/>
    <mergeCell ref="D4:D5"/>
    <mergeCell ref="C4:C5"/>
    <mergeCell ref="B6:B10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37"/>
  <sheetViews>
    <sheetView showGridLines="0" workbookViewId="0"/>
  </sheetViews>
  <sheetFormatPr defaultRowHeight="14.4" x14ac:dyDescent="0.3"/>
  <cols>
    <col min="1" max="1" width="1.77734375" style="47" customWidth="1"/>
    <col min="2" max="2" width="98" style="47" customWidth="1"/>
    <col min="3" max="6" width="15.77734375" style="47" customWidth="1"/>
    <col min="7" max="7" width="15.77734375" style="3" customWidth="1"/>
    <col min="10" max="10" width="8.88671875" style="47"/>
    <col min="11" max="11" width="19.33203125" style="47" customWidth="1"/>
    <col min="12" max="16384" width="8.88671875" style="47"/>
  </cols>
  <sheetData>
    <row r="2" spans="2:9" x14ac:dyDescent="0.3">
      <c r="B2" s="110" t="s">
        <v>169</v>
      </c>
      <c r="C2" s="110"/>
      <c r="D2" s="110"/>
      <c r="G2" s="31"/>
      <c r="H2" s="47"/>
      <c r="I2" s="47"/>
    </row>
    <row r="3" spans="2:9" x14ac:dyDescent="0.3">
      <c r="B3" s="153"/>
      <c r="C3" s="153"/>
      <c r="D3" s="153"/>
      <c r="G3" s="31"/>
      <c r="H3" s="47"/>
      <c r="I3" s="47"/>
    </row>
    <row r="4" spans="2:9" x14ac:dyDescent="0.3">
      <c r="B4" s="372" t="s">
        <v>141</v>
      </c>
      <c r="C4" s="420" t="s">
        <v>2</v>
      </c>
      <c r="D4" s="428"/>
      <c r="E4" s="428"/>
      <c r="F4" s="428"/>
      <c r="G4" s="428"/>
      <c r="H4" s="47"/>
      <c r="I4" s="47"/>
    </row>
    <row r="5" spans="2:9" x14ac:dyDescent="0.3">
      <c r="B5" s="372"/>
      <c r="C5" s="228">
        <v>2015</v>
      </c>
      <c r="D5" s="6">
        <v>2016</v>
      </c>
      <c r="E5" s="228">
        <v>2017</v>
      </c>
      <c r="F5" s="228">
        <v>2018</v>
      </c>
      <c r="G5" s="227">
        <v>2019</v>
      </c>
      <c r="H5" s="47"/>
      <c r="I5" s="47"/>
    </row>
    <row r="6" spans="2:9" x14ac:dyDescent="0.3">
      <c r="B6" s="219" t="s">
        <v>23</v>
      </c>
      <c r="C6" s="19">
        <v>2.8135999999999999E-3</v>
      </c>
      <c r="D6" s="142">
        <v>4.4535E-3</v>
      </c>
      <c r="E6" s="142">
        <v>7.8253000000000003E-3</v>
      </c>
      <c r="F6" s="142">
        <v>1.2409099999999999E-2</v>
      </c>
      <c r="G6" s="191">
        <v>1.0665179143085089E-2</v>
      </c>
      <c r="H6" s="47"/>
      <c r="I6" s="47"/>
    </row>
    <row r="7" spans="2:9" x14ac:dyDescent="0.3">
      <c r="B7" s="219" t="s">
        <v>24</v>
      </c>
      <c r="C7" s="19">
        <v>9.1930100000000001E-2</v>
      </c>
      <c r="D7" s="142">
        <v>7.8482800000000005E-2</v>
      </c>
      <c r="E7" s="142">
        <v>9.3096100000000001E-2</v>
      </c>
      <c r="F7" s="142">
        <v>7.6437000000000005E-2</v>
      </c>
      <c r="G7" s="191">
        <v>7.1047843309010525E-2</v>
      </c>
      <c r="H7" s="47"/>
      <c r="I7" s="47"/>
    </row>
    <row r="8" spans="2:9" x14ac:dyDescent="0.3">
      <c r="B8" s="219" t="s">
        <v>25</v>
      </c>
      <c r="C8" s="19">
        <v>6.8041900000000002E-2</v>
      </c>
      <c r="D8" s="142">
        <v>7.4011999999999994E-2</v>
      </c>
      <c r="E8" s="142">
        <v>8.7561600000000003E-2</v>
      </c>
      <c r="F8" s="142">
        <v>7.2202699999999995E-2</v>
      </c>
      <c r="G8" s="191">
        <v>7.4183347924632714E-2</v>
      </c>
      <c r="H8" s="47"/>
      <c r="I8" s="47"/>
    </row>
    <row r="9" spans="2:9" x14ac:dyDescent="0.3">
      <c r="B9" s="219" t="s">
        <v>26</v>
      </c>
      <c r="C9" s="59">
        <v>0.15301049999999999</v>
      </c>
      <c r="D9" s="154">
        <v>0.14998259999999999</v>
      </c>
      <c r="E9" s="154">
        <v>0.149675</v>
      </c>
      <c r="F9" s="154">
        <v>0.149951</v>
      </c>
      <c r="G9" s="191">
        <v>0.14985168371512894</v>
      </c>
      <c r="H9" s="47"/>
      <c r="I9" s="47"/>
    </row>
    <row r="10" spans="2:9" x14ac:dyDescent="0.3">
      <c r="B10" s="219" t="s">
        <v>27</v>
      </c>
      <c r="C10" s="19">
        <v>8.8291099999999997E-2</v>
      </c>
      <c r="D10" s="142">
        <v>0.13195999999999999</v>
      </c>
      <c r="E10" s="142">
        <v>0.13520689999999999</v>
      </c>
      <c r="F10" s="142">
        <v>0.14080699999999999</v>
      </c>
      <c r="G10" s="191">
        <v>0.14191414918081388</v>
      </c>
      <c r="H10" s="47"/>
      <c r="I10" s="47"/>
    </row>
    <row r="11" spans="2:9" x14ac:dyDescent="0.3">
      <c r="B11" s="219" t="s">
        <v>28</v>
      </c>
      <c r="C11" s="19">
        <v>0.1017402</v>
      </c>
      <c r="D11" s="142">
        <v>0.106128</v>
      </c>
      <c r="E11" s="142">
        <v>0.1001046</v>
      </c>
      <c r="F11" s="142">
        <v>0.1195784</v>
      </c>
      <c r="G11" s="191">
        <v>0.12302671442398079</v>
      </c>
      <c r="H11" s="47"/>
      <c r="I11" s="47"/>
    </row>
    <row r="12" spans="2:9" x14ac:dyDescent="0.3">
      <c r="B12" s="219" t="s">
        <v>29</v>
      </c>
      <c r="C12" s="19">
        <v>9.0510499999999994E-2</v>
      </c>
      <c r="D12" s="142">
        <v>9.2413499999999996E-2</v>
      </c>
      <c r="E12" s="142">
        <v>9.0127899999999997E-2</v>
      </c>
      <c r="F12" s="142">
        <v>8.7874300000000002E-2</v>
      </c>
      <c r="G12" s="191">
        <v>8.9183046158987561E-2</v>
      </c>
      <c r="H12" s="47"/>
      <c r="I12" s="47"/>
    </row>
    <row r="13" spans="2:9" x14ac:dyDescent="0.3">
      <c r="B13" s="219" t="s">
        <v>30</v>
      </c>
      <c r="C13" s="19">
        <v>4.70222E-2</v>
      </c>
      <c r="D13" s="142">
        <v>4.8652899999999999E-2</v>
      </c>
      <c r="E13" s="142">
        <v>5.0064600000000001E-2</v>
      </c>
      <c r="F13" s="142">
        <v>4.3105699999999997E-2</v>
      </c>
      <c r="G13" s="191">
        <v>3.9672622769008077E-2</v>
      </c>
      <c r="H13" s="47"/>
      <c r="I13" s="47"/>
    </row>
    <row r="14" spans="2:9" x14ac:dyDescent="0.3">
      <c r="B14" s="219" t="s">
        <v>31</v>
      </c>
      <c r="C14" s="59">
        <v>0.1480988</v>
      </c>
      <c r="D14" s="154">
        <v>0.14268410000000001</v>
      </c>
      <c r="E14" s="154">
        <v>0.14328769999999999</v>
      </c>
      <c r="F14" s="154">
        <v>0.1452532</v>
      </c>
      <c r="G14" s="191">
        <v>0.14451745961147441</v>
      </c>
      <c r="H14" s="47"/>
      <c r="I14" s="47"/>
    </row>
    <row r="15" spans="2:9" x14ac:dyDescent="0.3">
      <c r="B15" s="219" t="s">
        <v>32</v>
      </c>
      <c r="C15" s="19">
        <v>0.13882130000000001</v>
      </c>
      <c r="D15" s="142">
        <v>0.1274083</v>
      </c>
      <c r="E15" s="142">
        <v>0.12519269999999999</v>
      </c>
      <c r="F15" s="142">
        <v>0.13264490000000001</v>
      </c>
      <c r="G15" s="191">
        <v>0.13680029898229801</v>
      </c>
      <c r="H15" s="47"/>
      <c r="I15" s="47"/>
    </row>
    <row r="16" spans="2:9" x14ac:dyDescent="0.3">
      <c r="B16" s="219" t="s">
        <v>34</v>
      </c>
      <c r="C16" s="19">
        <v>9.4412599999999999E-2</v>
      </c>
      <c r="D16" s="142">
        <v>7.3396699999999995E-2</v>
      </c>
      <c r="E16" s="142">
        <v>0.1036401</v>
      </c>
      <c r="F16" s="142">
        <v>0.1098739</v>
      </c>
      <c r="G16" s="191">
        <v>0.10605828167647013</v>
      </c>
      <c r="H16" s="47"/>
      <c r="I16" s="47"/>
    </row>
    <row r="17" spans="2:9" x14ac:dyDescent="0.3">
      <c r="B17" s="219" t="s">
        <v>35</v>
      </c>
      <c r="C17" s="19">
        <v>8.7721300000000002E-2</v>
      </c>
      <c r="D17" s="142">
        <v>0.1046377</v>
      </c>
      <c r="E17" s="142">
        <v>0.10987669999999999</v>
      </c>
      <c r="F17" s="142">
        <v>0.1239749</v>
      </c>
      <c r="G17" s="191">
        <v>8.0962580892031996E-2</v>
      </c>
      <c r="H17" s="47"/>
      <c r="I17" s="47"/>
    </row>
    <row r="18" spans="2:9" x14ac:dyDescent="0.3">
      <c r="B18" s="219" t="s">
        <v>36</v>
      </c>
      <c r="C18" s="19">
        <v>0.1198129</v>
      </c>
      <c r="D18" s="142">
        <v>0.11713759999999999</v>
      </c>
      <c r="E18" s="142">
        <v>0.1197223</v>
      </c>
      <c r="F18" s="142">
        <v>0.12036479999999999</v>
      </c>
      <c r="G18" s="191">
        <v>0.11797234144093302</v>
      </c>
      <c r="H18" s="47"/>
      <c r="I18" s="47"/>
    </row>
    <row r="19" spans="2:9" x14ac:dyDescent="0.3">
      <c r="B19" s="219" t="s">
        <v>38</v>
      </c>
      <c r="C19" s="19">
        <v>3.3607699999999997E-2</v>
      </c>
      <c r="D19" s="142">
        <v>7.0924000000000001E-2</v>
      </c>
      <c r="E19" s="142">
        <v>7.1881600000000004E-2</v>
      </c>
      <c r="F19" s="142">
        <v>5.39421E-2</v>
      </c>
      <c r="G19" s="191">
        <v>4.9894544793855938E-2</v>
      </c>
      <c r="H19" s="47"/>
      <c r="I19" s="47"/>
    </row>
    <row r="20" spans="2:9" x14ac:dyDescent="0.3">
      <c r="B20" s="219" t="s">
        <v>39</v>
      </c>
      <c r="C20" s="59">
        <v>3.594E-2</v>
      </c>
      <c r="D20" s="154">
        <v>2.9962599999999999E-2</v>
      </c>
      <c r="E20" s="154">
        <v>3.1707699999999998E-2</v>
      </c>
      <c r="F20" s="154">
        <v>2.5971600000000001E-2</v>
      </c>
      <c r="G20" s="191">
        <v>2.276446413822137E-2</v>
      </c>
      <c r="H20" s="47"/>
      <c r="I20" s="47"/>
    </row>
    <row r="21" spans="2:9" x14ac:dyDescent="0.3">
      <c r="B21" s="219" t="s">
        <v>40</v>
      </c>
      <c r="C21" s="19">
        <v>0.14368929999999999</v>
      </c>
      <c r="D21" s="142">
        <v>0.14574970000000001</v>
      </c>
      <c r="E21" s="142">
        <v>0.10625950000000001</v>
      </c>
      <c r="F21" s="142">
        <v>0.1032105</v>
      </c>
      <c r="G21" s="191">
        <v>9.688197433814659E-2</v>
      </c>
      <c r="H21" s="47"/>
      <c r="I21" s="47"/>
    </row>
    <row r="22" spans="2:9" x14ac:dyDescent="0.3">
      <c r="B22" s="211" t="s">
        <v>41</v>
      </c>
      <c r="C22" s="127">
        <v>9.1598200000000005E-2</v>
      </c>
      <c r="D22" s="155">
        <v>0.14574970000000001</v>
      </c>
      <c r="E22" s="155">
        <v>0.10625950000000001</v>
      </c>
      <c r="F22" s="155">
        <v>0.1120216</v>
      </c>
      <c r="G22" s="310">
        <v>0.13556569673656374</v>
      </c>
      <c r="H22" s="47"/>
      <c r="I22" s="47"/>
    </row>
    <row r="23" spans="2:9" x14ac:dyDescent="0.3">
      <c r="B23" s="47" t="s">
        <v>192</v>
      </c>
    </row>
    <row r="28" spans="2:9" x14ac:dyDescent="0.3">
      <c r="C28" s="191"/>
    </row>
    <row r="32" spans="2:9" x14ac:dyDescent="0.3">
      <c r="C32" s="191"/>
    </row>
    <row r="37" spans="3:3" x14ac:dyDescent="0.3">
      <c r="C37" s="191"/>
    </row>
  </sheetData>
  <mergeCells count="2">
    <mergeCell ref="B4:B5"/>
    <mergeCell ref="C4:G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3"/>
  <sheetViews>
    <sheetView showGridLines="0" workbookViewId="0"/>
  </sheetViews>
  <sheetFormatPr defaultRowHeight="14.4" x14ac:dyDescent="0.3"/>
  <cols>
    <col min="1" max="1" width="1.77734375" style="47" customWidth="1"/>
    <col min="2" max="2" width="75.77734375" style="47" customWidth="1"/>
    <col min="3" max="6" width="15.77734375" style="47" customWidth="1"/>
    <col min="7" max="7" width="15.77734375" style="31" customWidth="1"/>
    <col min="8" max="16384" width="8.88671875" style="47"/>
  </cols>
  <sheetData>
    <row r="2" spans="1:7" x14ac:dyDescent="0.3">
      <c r="B2" s="110" t="s">
        <v>170</v>
      </c>
      <c r="C2" s="110"/>
      <c r="D2" s="110"/>
      <c r="E2" s="46"/>
      <c r="F2" s="46"/>
    </row>
    <row r="4" spans="1:7" x14ac:dyDescent="0.3">
      <c r="B4" s="372" t="s">
        <v>112</v>
      </c>
      <c r="C4" s="429" t="s">
        <v>2</v>
      </c>
      <c r="D4" s="430"/>
      <c r="E4" s="430"/>
      <c r="F4" s="430"/>
      <c r="G4" s="431"/>
    </row>
    <row r="5" spans="1:7" x14ac:dyDescent="0.3">
      <c r="B5" s="372"/>
      <c r="C5" s="165">
        <v>2015</v>
      </c>
      <c r="D5" s="6">
        <v>2016</v>
      </c>
      <c r="E5" s="164">
        <v>2017</v>
      </c>
      <c r="F5" s="231">
        <v>2018</v>
      </c>
      <c r="G5" s="230">
        <v>2019</v>
      </c>
    </row>
    <row r="6" spans="1:7" x14ac:dyDescent="0.3">
      <c r="B6" s="167" t="s">
        <v>67</v>
      </c>
      <c r="C6" s="183">
        <v>9.9700000000000006</v>
      </c>
      <c r="D6" s="184">
        <v>10.14</v>
      </c>
      <c r="E6" s="184">
        <v>10.28</v>
      </c>
      <c r="F6" s="184">
        <v>10.01</v>
      </c>
      <c r="G6" s="11">
        <v>9.813022840992644E-2</v>
      </c>
    </row>
    <row r="7" spans="1:7" x14ac:dyDescent="0.3">
      <c r="B7" s="167" t="s">
        <v>127</v>
      </c>
      <c r="C7" s="183">
        <v>10.11</v>
      </c>
      <c r="D7" s="184">
        <v>9.34</v>
      </c>
      <c r="E7" s="184">
        <v>9.8699999999999992</v>
      </c>
      <c r="F7" s="184">
        <v>9.8699999999999992</v>
      </c>
      <c r="G7" s="11">
        <v>0.10079503056986298</v>
      </c>
    </row>
    <row r="8" spans="1:7" x14ac:dyDescent="0.3">
      <c r="B8" s="167" t="s">
        <v>132</v>
      </c>
      <c r="C8" s="183">
        <v>10.050000000000001</v>
      </c>
      <c r="D8" s="184">
        <v>10.24</v>
      </c>
      <c r="E8" s="184">
        <v>9.9600000000000009</v>
      </c>
      <c r="F8" s="184">
        <v>10.44</v>
      </c>
      <c r="G8" s="11">
        <v>0.10128819700877228</v>
      </c>
    </row>
    <row r="9" spans="1:7" x14ac:dyDescent="0.3">
      <c r="B9" s="167" t="s">
        <v>135</v>
      </c>
      <c r="C9" s="183">
        <v>10.57</v>
      </c>
      <c r="D9" s="184">
        <v>12.07</v>
      </c>
      <c r="E9" s="184">
        <v>11.32</v>
      </c>
      <c r="F9" s="184">
        <v>11.35</v>
      </c>
      <c r="G9" s="11">
        <v>0.11270449626827728</v>
      </c>
    </row>
    <row r="10" spans="1:7" x14ac:dyDescent="0.3">
      <c r="B10" s="167" t="s">
        <v>130</v>
      </c>
      <c r="C10" s="183">
        <v>12.29</v>
      </c>
      <c r="D10" s="184">
        <v>12.03</v>
      </c>
      <c r="E10" s="184">
        <v>11.91</v>
      </c>
      <c r="F10" s="184">
        <v>11.68</v>
      </c>
      <c r="G10" s="11">
        <v>0.11509588697993328</v>
      </c>
    </row>
    <row r="11" spans="1:7" x14ac:dyDescent="0.3">
      <c r="A11" s="31"/>
      <c r="B11" s="167" t="s">
        <v>131</v>
      </c>
      <c r="C11" s="183">
        <v>12.5</v>
      </c>
      <c r="D11" s="184">
        <v>12.02</v>
      </c>
      <c r="E11" s="184">
        <v>11.91</v>
      </c>
      <c r="F11" s="184">
        <v>12.42</v>
      </c>
      <c r="G11" s="11">
        <v>0.12080489824713789</v>
      </c>
    </row>
    <row r="12" spans="1:7" x14ac:dyDescent="0.3">
      <c r="A12" s="31"/>
      <c r="B12" s="187" t="s">
        <v>68</v>
      </c>
      <c r="C12" s="183">
        <v>14.47</v>
      </c>
      <c r="D12" s="184">
        <v>13.76</v>
      </c>
      <c r="E12" s="184">
        <v>13.88</v>
      </c>
      <c r="F12" s="278">
        <v>13.77</v>
      </c>
      <c r="G12" s="309">
        <v>0.13918151872552434</v>
      </c>
    </row>
    <row r="13" spans="1:7" x14ac:dyDescent="0.3">
      <c r="B13" s="47" t="s">
        <v>192</v>
      </c>
      <c r="C13" s="68"/>
      <c r="D13" s="68"/>
      <c r="E13" s="68"/>
      <c r="F13" s="68"/>
    </row>
    <row r="16" spans="1:7" x14ac:dyDescent="0.3">
      <c r="B16" s="110"/>
      <c r="D16" s="110"/>
    </row>
    <row r="23" spans="3:3" x14ac:dyDescent="0.3">
      <c r="C23" s="11"/>
    </row>
  </sheetData>
  <mergeCells count="2">
    <mergeCell ref="B4:B5"/>
    <mergeCell ref="C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22"/>
  <sheetViews>
    <sheetView showGridLines="0" workbookViewId="0"/>
  </sheetViews>
  <sheetFormatPr defaultRowHeight="14.4" x14ac:dyDescent="0.3"/>
  <cols>
    <col min="1" max="1" width="1.77734375" customWidth="1"/>
    <col min="2" max="2" width="20.77734375" customWidth="1"/>
    <col min="3" max="4" width="35.77734375" customWidth="1"/>
    <col min="5" max="8" width="25.77734375" customWidth="1"/>
    <col min="9" max="9" width="18.33203125" style="3" customWidth="1"/>
    <col min="10" max="10" width="12.33203125" customWidth="1"/>
    <col min="11" max="11" width="15.44140625" customWidth="1"/>
  </cols>
  <sheetData>
    <row r="2" spans="2:8" x14ac:dyDescent="0.3">
      <c r="B2" s="52" t="s">
        <v>147</v>
      </c>
      <c r="C2" s="46"/>
      <c r="D2" s="46"/>
      <c r="E2" s="46"/>
      <c r="F2" s="46"/>
      <c r="G2" s="46"/>
      <c r="H2" s="47"/>
    </row>
    <row r="3" spans="2:8" x14ac:dyDescent="0.3">
      <c r="B3" s="47"/>
      <c r="C3" s="47"/>
      <c r="D3" s="47"/>
      <c r="E3" s="47"/>
      <c r="F3" s="52"/>
      <c r="G3" s="47"/>
      <c r="H3" s="47"/>
    </row>
    <row r="4" spans="2:8" x14ac:dyDescent="0.3">
      <c r="B4" s="372" t="s">
        <v>2</v>
      </c>
      <c r="C4" s="41" t="s">
        <v>46</v>
      </c>
      <c r="D4" s="6" t="s">
        <v>48</v>
      </c>
      <c r="E4" s="41" t="s">
        <v>51</v>
      </c>
      <c r="F4" s="41" t="s">
        <v>52</v>
      </c>
      <c r="G4" s="374" t="s">
        <v>54</v>
      </c>
      <c r="H4" s="40" t="s">
        <v>56</v>
      </c>
    </row>
    <row r="5" spans="2:8" x14ac:dyDescent="0.3">
      <c r="B5" s="372"/>
      <c r="C5" s="41" t="s">
        <v>44</v>
      </c>
      <c r="D5" s="6" t="s">
        <v>1</v>
      </c>
      <c r="E5" s="41" t="s">
        <v>3</v>
      </c>
      <c r="F5" s="41" t="s">
        <v>4</v>
      </c>
      <c r="G5" s="374"/>
      <c r="H5" s="43" t="s">
        <v>55</v>
      </c>
    </row>
    <row r="6" spans="2:8" x14ac:dyDescent="0.3">
      <c r="B6" s="372"/>
      <c r="C6" s="41" t="s">
        <v>45</v>
      </c>
      <c r="D6" s="41" t="s">
        <v>47</v>
      </c>
      <c r="E6" s="41" t="s">
        <v>49</v>
      </c>
      <c r="F6" s="38" t="s">
        <v>50</v>
      </c>
      <c r="G6" s="37" t="s">
        <v>57</v>
      </c>
      <c r="H6" s="39" t="s">
        <v>74</v>
      </c>
    </row>
    <row r="7" spans="2:8" x14ac:dyDescent="0.3">
      <c r="B7">
        <v>2019</v>
      </c>
      <c r="C7" s="281">
        <v>13531</v>
      </c>
      <c r="D7" s="34">
        <v>16622</v>
      </c>
      <c r="E7" s="34">
        <v>16544</v>
      </c>
      <c r="F7" s="34">
        <v>107</v>
      </c>
      <c r="G7" s="34">
        <v>13847</v>
      </c>
      <c r="H7" s="53">
        <f>+C7+D7+G7</f>
        <v>44000</v>
      </c>
    </row>
    <row r="8" spans="2:8" x14ac:dyDescent="0.3">
      <c r="B8" s="7">
        <v>2018</v>
      </c>
      <c r="C8" s="34">
        <v>12771</v>
      </c>
      <c r="D8" s="8">
        <v>15508</v>
      </c>
      <c r="E8" s="8">
        <v>15435</v>
      </c>
      <c r="F8" s="8">
        <v>99</v>
      </c>
      <c r="G8" s="8">
        <v>11716</v>
      </c>
      <c r="H8" s="53">
        <f>+C8+D8+G8</f>
        <v>39995</v>
      </c>
    </row>
    <row r="9" spans="2:8" x14ac:dyDescent="0.3">
      <c r="B9" s="7">
        <v>2017</v>
      </c>
      <c r="C9" s="34">
        <v>12052</v>
      </c>
      <c r="D9" s="8">
        <v>14918</v>
      </c>
      <c r="E9" s="8">
        <v>14835</v>
      </c>
      <c r="F9" s="8">
        <v>97</v>
      </c>
      <c r="G9" s="8">
        <v>10008</v>
      </c>
      <c r="H9" s="53">
        <f>+C9+D9+G9</f>
        <v>36978</v>
      </c>
    </row>
    <row r="10" spans="2:8" x14ac:dyDescent="0.3">
      <c r="B10" s="7">
        <v>2016</v>
      </c>
      <c r="C10" s="34">
        <v>11786</v>
      </c>
      <c r="D10" s="8">
        <v>14375</v>
      </c>
      <c r="E10" s="8">
        <v>14309</v>
      </c>
      <c r="F10" s="8">
        <v>78</v>
      </c>
      <c r="G10" s="8">
        <v>8988</v>
      </c>
      <c r="H10" s="53">
        <f>+C10+D10+G10</f>
        <v>35149</v>
      </c>
    </row>
    <row r="11" spans="2:8" x14ac:dyDescent="0.3">
      <c r="B11" s="7">
        <v>2015</v>
      </c>
      <c r="C11" s="34">
        <v>11689</v>
      </c>
      <c r="D11" s="8">
        <v>14796</v>
      </c>
      <c r="E11" s="8">
        <v>14723</v>
      </c>
      <c r="F11" s="8">
        <v>99</v>
      </c>
      <c r="G11" s="8">
        <v>7933</v>
      </c>
      <c r="H11" s="282">
        <f>+C11+D11+G11</f>
        <v>34418</v>
      </c>
    </row>
    <row r="12" spans="2:8" x14ac:dyDescent="0.3">
      <c r="B12" s="375" t="s">
        <v>79</v>
      </c>
      <c r="C12" s="375"/>
      <c r="D12" s="375"/>
      <c r="E12" s="375"/>
      <c r="F12" s="375"/>
      <c r="G12" s="375"/>
      <c r="H12" s="375"/>
    </row>
    <row r="13" spans="2:8" x14ac:dyDescent="0.3">
      <c r="B13" s="235">
        <v>2019</v>
      </c>
      <c r="C13" s="10">
        <f t="shared" ref="C13:H13" si="0">+C7/C8-1</f>
        <v>5.9509826951687383E-2</v>
      </c>
      <c r="D13" s="10">
        <f t="shared" si="0"/>
        <v>7.1833892184678838E-2</v>
      </c>
      <c r="E13" s="10">
        <f t="shared" si="0"/>
        <v>7.1849692257855535E-2</v>
      </c>
      <c r="F13" s="10">
        <f t="shared" si="0"/>
        <v>8.0808080808080884E-2</v>
      </c>
      <c r="G13" s="10">
        <f t="shared" si="0"/>
        <v>0.18188801638784557</v>
      </c>
      <c r="H13" s="19">
        <f t="shared" si="0"/>
        <v>0.10013751718964881</v>
      </c>
    </row>
    <row r="14" spans="2:8" x14ac:dyDescent="0.3">
      <c r="B14" s="7">
        <v>2018</v>
      </c>
      <c r="C14" s="10">
        <f>+C8/C9-1</f>
        <v>5.9658148025224067E-2</v>
      </c>
      <c r="D14" s="10">
        <f t="shared" ref="D14:H16" si="1">+D8/D9-1</f>
        <v>3.9549537471510909E-2</v>
      </c>
      <c r="E14" s="10">
        <f t="shared" si="1"/>
        <v>4.0444893832153772E-2</v>
      </c>
      <c r="F14" s="10">
        <f t="shared" si="1"/>
        <v>2.0618556701030855E-2</v>
      </c>
      <c r="G14" s="10">
        <f t="shared" si="1"/>
        <v>0.17066346922462028</v>
      </c>
      <c r="H14" s="19">
        <f t="shared" si="1"/>
        <v>8.1589052950402863E-2</v>
      </c>
    </row>
    <row r="15" spans="2:8" x14ac:dyDescent="0.3">
      <c r="B15" s="7">
        <v>2017</v>
      </c>
      <c r="C15" s="10">
        <f>+C9/C10-1</f>
        <v>2.256914983879188E-2</v>
      </c>
      <c r="D15" s="10">
        <f t="shared" si="1"/>
        <v>3.7773913043478213E-2</v>
      </c>
      <c r="E15" s="10">
        <f t="shared" si="1"/>
        <v>3.676008106785944E-2</v>
      </c>
      <c r="F15" s="10">
        <f t="shared" si="1"/>
        <v>0.24358974358974361</v>
      </c>
      <c r="G15" s="10">
        <f t="shared" si="1"/>
        <v>0.1134846461949266</v>
      </c>
      <c r="H15" s="19">
        <f t="shared" si="1"/>
        <v>5.203561979003668E-2</v>
      </c>
    </row>
    <row r="16" spans="2:8" x14ac:dyDescent="0.3">
      <c r="B16" s="15">
        <v>2016</v>
      </c>
      <c r="C16" s="16">
        <f>+C10/C11-1</f>
        <v>8.2984002053212436E-3</v>
      </c>
      <c r="D16" s="16">
        <f t="shared" si="1"/>
        <v>-2.8453636117869663E-2</v>
      </c>
      <c r="E16" s="16">
        <f t="shared" si="1"/>
        <v>-2.8119269170685302E-2</v>
      </c>
      <c r="F16" s="16">
        <f t="shared" si="1"/>
        <v>-0.21212121212121215</v>
      </c>
      <c r="G16" s="16">
        <f t="shared" si="1"/>
        <v>0.13298878104122025</v>
      </c>
      <c r="H16" s="20">
        <f t="shared" si="1"/>
        <v>2.1238886629089349E-2</v>
      </c>
    </row>
    <row r="17" spans="2:8" x14ac:dyDescent="0.3">
      <c r="B17" s="30" t="s">
        <v>193</v>
      </c>
      <c r="C17" s="47"/>
      <c r="D17" s="47"/>
      <c r="E17" s="47"/>
      <c r="F17" s="47"/>
      <c r="G17" s="47"/>
      <c r="H17" s="47"/>
    </row>
    <row r="22" spans="2:8" x14ac:dyDescent="0.3">
      <c r="C22" s="191"/>
      <c r="D22" s="191"/>
      <c r="E22" s="191"/>
      <c r="F22" s="191"/>
      <c r="G22" s="191"/>
    </row>
  </sheetData>
  <mergeCells count="3">
    <mergeCell ref="G4:G5"/>
    <mergeCell ref="B12:H12"/>
    <mergeCell ref="B4:B6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11"/>
  <sheetViews>
    <sheetView showGridLines="0" zoomScaleNormal="100" workbookViewId="0"/>
  </sheetViews>
  <sheetFormatPr defaultRowHeight="14.4" x14ac:dyDescent="0.3"/>
  <cols>
    <col min="1" max="1" width="1.77734375" style="47" customWidth="1"/>
    <col min="2" max="2" width="15.77734375" style="47" customWidth="1"/>
    <col min="3" max="3" width="20.77734375" style="47" customWidth="1"/>
    <col min="4" max="5" width="15.77734375" style="47" customWidth="1"/>
    <col min="6" max="6" width="17" style="47" customWidth="1"/>
    <col min="7" max="7" width="17.77734375" style="47" customWidth="1"/>
    <col min="8" max="8" width="18.21875" style="47" customWidth="1"/>
    <col min="9" max="9" width="19.88671875" style="47" customWidth="1"/>
    <col min="10" max="10" width="26.5546875" style="31" customWidth="1"/>
    <col min="11" max="11" width="19.6640625" style="47" customWidth="1"/>
    <col min="12" max="12" width="19.88671875" style="47" customWidth="1"/>
    <col min="13" max="16384" width="8.88671875" style="47"/>
  </cols>
  <sheetData>
    <row r="2" spans="2:11" x14ac:dyDescent="0.3">
      <c r="B2" s="52" t="s">
        <v>171</v>
      </c>
      <c r="C2" s="52"/>
    </row>
    <row r="3" spans="2:11" x14ac:dyDescent="0.3">
      <c r="B3" s="52"/>
      <c r="C3" s="52"/>
    </row>
    <row r="4" spans="2:11" x14ac:dyDescent="0.3">
      <c r="B4" s="372" t="s">
        <v>2</v>
      </c>
      <c r="C4" s="433" t="s">
        <v>191</v>
      </c>
      <c r="D4" s="434"/>
      <c r="E4" s="434"/>
      <c r="F4" s="434"/>
      <c r="G4" s="435"/>
      <c r="H4" s="436" t="s">
        <v>117</v>
      </c>
      <c r="I4" s="436" t="s">
        <v>206</v>
      </c>
      <c r="J4" s="436" t="s">
        <v>118</v>
      </c>
      <c r="K4" s="432" t="s">
        <v>119</v>
      </c>
    </row>
    <row r="5" spans="2:11" x14ac:dyDescent="0.3">
      <c r="B5" s="372"/>
      <c r="C5" s="208" t="s">
        <v>91</v>
      </c>
      <c r="D5" s="208" t="s">
        <v>108</v>
      </c>
      <c r="E5" s="209" t="s">
        <v>72</v>
      </c>
      <c r="F5" s="209" t="s">
        <v>98</v>
      </c>
      <c r="G5" s="209" t="s">
        <v>116</v>
      </c>
      <c r="H5" s="374"/>
      <c r="I5" s="374"/>
      <c r="J5" s="374"/>
      <c r="K5" s="379"/>
    </row>
    <row r="6" spans="2:11" x14ac:dyDescent="0.3">
      <c r="B6" s="211">
        <v>2019</v>
      </c>
      <c r="C6" s="212">
        <v>195202.29256500001</v>
      </c>
      <c r="D6" s="189">
        <v>16732.387052999999</v>
      </c>
      <c r="E6" s="66">
        <v>154580.324605</v>
      </c>
      <c r="F6" s="66">
        <v>120198.73467200001</v>
      </c>
      <c r="G6" s="66">
        <v>34381.589933000003</v>
      </c>
      <c r="H6" s="279">
        <f>+(D6/C6)/15%</f>
        <v>0.57145459489342543</v>
      </c>
      <c r="I6" s="179">
        <f>(+(D6/E6)*100/15%)/100</f>
        <v>0.72162642499970442</v>
      </c>
      <c r="J6" s="193">
        <f>(+(D6/F9)*100/15%)/100</f>
        <v>0.97881993144731083</v>
      </c>
      <c r="K6" s="280">
        <f>+D6/((E6-D6)*15%)</f>
        <v>0.80921955744111584</v>
      </c>
    </row>
    <row r="7" spans="2:11" x14ac:dyDescent="0.3">
      <c r="B7" s="211">
        <v>2018</v>
      </c>
      <c r="C7" s="212">
        <v>185560.65388299999</v>
      </c>
      <c r="D7" s="189">
        <v>16213.059380000001</v>
      </c>
      <c r="E7" s="66">
        <v>145616.68031473574</v>
      </c>
      <c r="F7" s="66">
        <v>103491.4634505531</v>
      </c>
      <c r="G7" s="66">
        <v>31427.261445310061</v>
      </c>
      <c r="H7" s="279">
        <f>+(D7/C7)/15%</f>
        <v>0.58248912294459032</v>
      </c>
      <c r="I7" s="179">
        <f>(+(D7/E7)*100/15%)/100</f>
        <v>0.74227116220280598</v>
      </c>
      <c r="J7" s="193">
        <f>(+(D7/F10)*100/15%)/100</f>
        <v>0.94655935377803868</v>
      </c>
      <c r="K7" s="280">
        <f>+D7/((E7-D7)*15%)</f>
        <v>0.83527077335684963</v>
      </c>
    </row>
    <row r="8" spans="2:11" x14ac:dyDescent="0.3">
      <c r="B8" s="145">
        <v>2017</v>
      </c>
      <c r="C8" s="147">
        <v>173382.92259</v>
      </c>
      <c r="D8" s="188">
        <v>13306.236999999999</v>
      </c>
      <c r="E8" s="143">
        <v>143901.43528580474</v>
      </c>
      <c r="F8" s="143">
        <v>104749.93343126301</v>
      </c>
      <c r="G8" s="143">
        <v>29938.444304347977</v>
      </c>
      <c r="H8" s="177">
        <f>+(D8/C8)/15%</f>
        <v>0.51163197240846936</v>
      </c>
      <c r="I8" s="179">
        <f>(+(D8/E8)*100/15%)/100</f>
        <v>0.61645143768359167</v>
      </c>
      <c r="J8" s="193">
        <f>(+(D8/F9)*100/15%)/100</f>
        <v>0.77839521324164462</v>
      </c>
      <c r="K8" s="218">
        <f>+D8/((E8-D8)*15%)</f>
        <v>0.67926116603866715</v>
      </c>
    </row>
    <row r="9" spans="2:11" x14ac:dyDescent="0.3">
      <c r="B9" s="145">
        <v>2016</v>
      </c>
      <c r="C9" s="147">
        <v>165782.17634800001</v>
      </c>
      <c r="D9" s="176">
        <v>11985.839663000001</v>
      </c>
      <c r="E9" s="143">
        <v>133414.63439770057</v>
      </c>
      <c r="F9" s="143">
        <v>113962.99098145675</v>
      </c>
      <c r="G9" s="143">
        <v>28664.700966437573</v>
      </c>
      <c r="H9" s="177">
        <f>+(D9/C9)/15%</f>
        <v>0.48199148734542063</v>
      </c>
      <c r="I9" s="178">
        <f>(+(D9/E9)*100/15%)/100</f>
        <v>0.59892678276312483</v>
      </c>
      <c r="J9" s="194">
        <f>(+(D9/F8)*100/15%)/100</f>
        <v>0.76282242036714476</v>
      </c>
      <c r="K9" s="218">
        <f>+D9/((E9-D9)*15%)</f>
        <v>0.65804488900604075</v>
      </c>
    </row>
    <row r="10" spans="2:11" x14ac:dyDescent="0.3">
      <c r="B10" s="145">
        <v>2015</v>
      </c>
      <c r="C10" s="147">
        <v>158699.11425399999</v>
      </c>
      <c r="D10" s="189">
        <v>11293.358166</v>
      </c>
      <c r="E10" s="143">
        <v>133409.79170422463</v>
      </c>
      <c r="F10" s="143">
        <v>114189.41886942566</v>
      </c>
      <c r="G10" s="143">
        <v>29918.328253671531</v>
      </c>
      <c r="H10" s="190">
        <f>+(D10/C10)/15.5%</f>
        <v>0.45911015702269237</v>
      </c>
      <c r="I10" s="179">
        <f>(+(D10/E10)*100/15.5%)/100</f>
        <v>0.54613963738172067</v>
      </c>
      <c r="J10" s="193">
        <f>(+(D10/F7)*100/15.5%)/100</f>
        <v>0.70402304533385873</v>
      </c>
      <c r="K10" s="218">
        <f>+D10/((E10-D10)*15%)</f>
        <v>0.61653499253589961</v>
      </c>
    </row>
    <row r="11" spans="2:11" x14ac:dyDescent="0.3">
      <c r="B11" s="31" t="s">
        <v>146</v>
      </c>
      <c r="C11" s="32"/>
      <c r="D11" s="213"/>
      <c r="E11" s="32"/>
      <c r="F11" s="32"/>
      <c r="G11" s="32"/>
      <c r="H11" s="214"/>
      <c r="I11" s="215"/>
      <c r="J11" s="216"/>
      <c r="K11" s="217"/>
    </row>
  </sheetData>
  <mergeCells count="6">
    <mergeCell ref="K4:K5"/>
    <mergeCell ref="B4:B5"/>
    <mergeCell ref="C4:G4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21"/>
  <sheetViews>
    <sheetView showGridLines="0" zoomScaleNormal="100" workbookViewId="0"/>
  </sheetViews>
  <sheetFormatPr defaultRowHeight="14.4" x14ac:dyDescent="0.3"/>
  <cols>
    <col min="1" max="1" width="1.77734375" style="47" customWidth="1"/>
    <col min="2" max="2" width="20.77734375" style="47" customWidth="1"/>
    <col min="3" max="6" width="30.77734375" style="47" customWidth="1"/>
    <col min="7" max="7" width="5.77734375" style="47" customWidth="1"/>
    <col min="8" max="10" width="8.88671875" style="47"/>
    <col min="11" max="11" width="4" style="47" customWidth="1"/>
    <col min="12" max="16384" width="8.88671875" style="47"/>
  </cols>
  <sheetData>
    <row r="2" spans="2:7" x14ac:dyDescent="0.3">
      <c r="B2" s="52" t="s">
        <v>181</v>
      </c>
      <c r="C2" s="46"/>
      <c r="D2" s="46"/>
      <c r="E2" s="46"/>
      <c r="F2" s="46"/>
    </row>
    <row r="4" spans="2:7" x14ac:dyDescent="0.3">
      <c r="B4" s="372" t="s">
        <v>2</v>
      </c>
      <c r="C4" s="374" t="s">
        <v>61</v>
      </c>
      <c r="D4" s="374" t="s">
        <v>62</v>
      </c>
      <c r="E4" s="374" t="s">
        <v>65</v>
      </c>
      <c r="F4" s="374" t="s">
        <v>66</v>
      </c>
    </row>
    <row r="5" spans="2:7" x14ac:dyDescent="0.3">
      <c r="B5" s="372"/>
      <c r="C5" s="374"/>
      <c r="D5" s="374"/>
      <c r="E5" s="374"/>
      <c r="F5" s="374"/>
    </row>
    <row r="6" spans="2:7" x14ac:dyDescent="0.3">
      <c r="B6" s="372"/>
      <c r="C6" s="6" t="s">
        <v>45</v>
      </c>
      <c r="D6" s="6" t="s">
        <v>47</v>
      </c>
      <c r="E6" s="6" t="s">
        <v>49</v>
      </c>
      <c r="F6" s="6" t="s">
        <v>75</v>
      </c>
    </row>
    <row r="7" spans="2:7" x14ac:dyDescent="0.3">
      <c r="B7" s="47">
        <v>2019</v>
      </c>
      <c r="C7" s="281">
        <v>39300</v>
      </c>
      <c r="D7" s="8">
        <v>1815</v>
      </c>
      <c r="E7" s="8">
        <v>2885</v>
      </c>
      <c r="F7" s="18">
        <f>+C7+D7+E7</f>
        <v>44000</v>
      </c>
      <c r="G7" s="31"/>
    </row>
    <row r="8" spans="2:7" x14ac:dyDescent="0.3">
      <c r="B8" s="7">
        <v>2018</v>
      </c>
      <c r="C8" s="34">
        <v>33452</v>
      </c>
      <c r="D8" s="8">
        <v>2587</v>
      </c>
      <c r="E8" s="18">
        <v>3956</v>
      </c>
      <c r="F8" s="18">
        <f>+C8+D8+E8</f>
        <v>39995</v>
      </c>
      <c r="G8" s="31"/>
    </row>
    <row r="9" spans="2:7" x14ac:dyDescent="0.3">
      <c r="B9" s="7">
        <v>2017</v>
      </c>
      <c r="C9" s="34">
        <v>29733</v>
      </c>
      <c r="D9" s="8">
        <v>3395</v>
      </c>
      <c r="E9" s="18">
        <v>3850</v>
      </c>
      <c r="F9" s="18">
        <f>+C9+D9+E9</f>
        <v>36978</v>
      </c>
      <c r="G9" s="31"/>
    </row>
    <row r="10" spans="2:7" x14ac:dyDescent="0.3">
      <c r="B10" s="7">
        <v>2016</v>
      </c>
      <c r="C10" s="34">
        <v>28338</v>
      </c>
      <c r="D10" s="8">
        <v>3667</v>
      </c>
      <c r="E10" s="18">
        <v>3144</v>
      </c>
      <c r="F10" s="18">
        <f>+C10+D10+E10</f>
        <v>35149</v>
      </c>
      <c r="G10" s="31"/>
    </row>
    <row r="11" spans="2:7" x14ac:dyDescent="0.3">
      <c r="B11" s="7">
        <v>2015</v>
      </c>
      <c r="C11" s="34">
        <v>26801</v>
      </c>
      <c r="D11" s="8">
        <v>4845</v>
      </c>
      <c r="E11" s="18">
        <v>2772</v>
      </c>
      <c r="F11" s="18">
        <f>+C11+D11+E11</f>
        <v>34418</v>
      </c>
      <c r="G11" s="31"/>
    </row>
    <row r="12" spans="2:7" x14ac:dyDescent="0.3">
      <c r="B12" s="375" t="s">
        <v>79</v>
      </c>
      <c r="C12" s="375"/>
      <c r="D12" s="375"/>
      <c r="E12" s="375"/>
      <c r="F12" s="375"/>
      <c r="G12" s="31"/>
    </row>
    <row r="13" spans="2:7" x14ac:dyDescent="0.3">
      <c r="B13" s="47">
        <v>2019</v>
      </c>
      <c r="C13" s="283">
        <f t="shared" ref="C13:F14" si="0">+C7/C8-1</f>
        <v>0.17481764916895859</v>
      </c>
      <c r="D13" s="283">
        <f t="shared" si="0"/>
        <v>-0.29841515268650942</v>
      </c>
      <c r="E13" s="283">
        <f t="shared" si="0"/>
        <v>-0.27072800808897879</v>
      </c>
      <c r="F13" s="283">
        <f t="shared" si="0"/>
        <v>0.10013751718964881</v>
      </c>
      <c r="G13" s="31"/>
    </row>
    <row r="14" spans="2:7" x14ac:dyDescent="0.3">
      <c r="B14" s="7">
        <v>2018</v>
      </c>
      <c r="C14" s="10">
        <f t="shared" si="0"/>
        <v>0.12507987757710293</v>
      </c>
      <c r="D14" s="10">
        <f t="shared" si="0"/>
        <v>-0.2379970544918999</v>
      </c>
      <c r="E14" s="10">
        <f t="shared" si="0"/>
        <v>2.7532467532467519E-2</v>
      </c>
      <c r="F14" s="19">
        <f t="shared" si="0"/>
        <v>8.1589052950402863E-2</v>
      </c>
      <c r="G14" s="31"/>
    </row>
    <row r="15" spans="2:7" x14ac:dyDescent="0.3">
      <c r="B15" s="7">
        <v>2017</v>
      </c>
      <c r="C15" s="10">
        <f t="shared" ref="C15:F16" si="1">+C9/C10-1</f>
        <v>4.9227186110522902E-2</v>
      </c>
      <c r="D15" s="10">
        <f t="shared" si="1"/>
        <v>-7.4175074993182433E-2</v>
      </c>
      <c r="E15" s="10">
        <f t="shared" si="1"/>
        <v>0.22455470737913497</v>
      </c>
      <c r="F15" s="19">
        <f t="shared" si="1"/>
        <v>5.203561979003668E-2</v>
      </c>
      <c r="G15" s="31"/>
    </row>
    <row r="16" spans="2:7" x14ac:dyDescent="0.3">
      <c r="B16" s="15">
        <v>2016</v>
      </c>
      <c r="C16" s="16">
        <f t="shared" si="1"/>
        <v>5.7348606395283719E-2</v>
      </c>
      <c r="D16" s="16">
        <f t="shared" si="1"/>
        <v>-0.24313725490196081</v>
      </c>
      <c r="E16" s="16">
        <f t="shared" si="1"/>
        <v>0.13419913419913421</v>
      </c>
      <c r="F16" s="20">
        <f t="shared" si="1"/>
        <v>2.1238886629089349E-2</v>
      </c>
      <c r="G16" s="31"/>
    </row>
    <row r="17" spans="2:5" x14ac:dyDescent="0.3">
      <c r="B17" s="30" t="s">
        <v>193</v>
      </c>
    </row>
    <row r="18" spans="2:5" x14ac:dyDescent="0.3">
      <c r="D18" s="11"/>
    </row>
    <row r="19" spans="2:5" x14ac:dyDescent="0.3">
      <c r="D19" s="11"/>
      <c r="E19" s="11"/>
    </row>
    <row r="20" spans="2:5" x14ac:dyDescent="0.3">
      <c r="C20" s="11"/>
      <c r="D20" s="11"/>
      <c r="E20" s="11"/>
    </row>
    <row r="21" spans="2:5" x14ac:dyDescent="0.3">
      <c r="C21" s="11"/>
    </row>
  </sheetData>
  <mergeCells count="6">
    <mergeCell ref="B12:F12"/>
    <mergeCell ref="B4:B6"/>
    <mergeCell ref="D4:D5"/>
    <mergeCell ref="F4:F5"/>
    <mergeCell ref="C4:C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22"/>
  <sheetViews>
    <sheetView showGridLines="0" workbookViewId="0"/>
  </sheetViews>
  <sheetFormatPr defaultRowHeight="14.4" x14ac:dyDescent="0.3"/>
  <cols>
    <col min="1" max="1" width="1.77734375" style="31" customWidth="1"/>
    <col min="2" max="2" width="15.77734375" style="47" customWidth="1"/>
    <col min="3" max="9" width="25.77734375" style="47" customWidth="1"/>
    <col min="10" max="16384" width="8.88671875" style="47"/>
  </cols>
  <sheetData>
    <row r="2" spans="2:11" x14ac:dyDescent="0.3">
      <c r="B2" s="52" t="s">
        <v>149</v>
      </c>
      <c r="C2" s="52"/>
    </row>
    <row r="4" spans="2:11" x14ac:dyDescent="0.3">
      <c r="B4" s="372" t="s">
        <v>2</v>
      </c>
      <c r="C4" s="174" t="s">
        <v>81</v>
      </c>
      <c r="D4" s="175" t="s">
        <v>53</v>
      </c>
      <c r="E4" s="175" t="s">
        <v>53</v>
      </c>
      <c r="F4" s="6" t="s">
        <v>53</v>
      </c>
      <c r="G4" s="6" t="s">
        <v>53</v>
      </c>
      <c r="H4" s="6" t="s">
        <v>53</v>
      </c>
      <c r="I4" s="208" t="s">
        <v>80</v>
      </c>
    </row>
    <row r="5" spans="2:11" x14ac:dyDescent="0.3">
      <c r="B5" s="372"/>
      <c r="C5" s="174" t="s">
        <v>99</v>
      </c>
      <c r="D5" s="175" t="s">
        <v>73</v>
      </c>
      <c r="E5" s="175" t="s">
        <v>103</v>
      </c>
      <c r="F5" s="6" t="s">
        <v>55</v>
      </c>
      <c r="G5" s="6" t="s">
        <v>120</v>
      </c>
      <c r="H5" s="6" t="s">
        <v>59</v>
      </c>
      <c r="I5" s="208" t="s">
        <v>137</v>
      </c>
    </row>
    <row r="6" spans="2:11" x14ac:dyDescent="0.3">
      <c r="B6" s="372"/>
      <c r="C6" s="174" t="s">
        <v>45</v>
      </c>
      <c r="D6" s="6" t="s">
        <v>47</v>
      </c>
      <c r="E6" s="6" t="s">
        <v>49</v>
      </c>
      <c r="F6" s="6" t="s">
        <v>95</v>
      </c>
      <c r="G6" s="6" t="s">
        <v>96</v>
      </c>
      <c r="H6" s="6" t="s">
        <v>97</v>
      </c>
      <c r="I6" s="6" t="s">
        <v>138</v>
      </c>
    </row>
    <row r="7" spans="2:11" x14ac:dyDescent="0.3">
      <c r="B7" s="47">
        <v>2019</v>
      </c>
      <c r="C7" s="200">
        <v>5887</v>
      </c>
      <c r="D7" s="48">
        <v>65554</v>
      </c>
      <c r="E7" s="180">
        <v>4052</v>
      </c>
      <c r="F7" s="48">
        <v>44000</v>
      </c>
      <c r="G7" s="48">
        <f>+C7-E7</f>
        <v>1835</v>
      </c>
      <c r="H7" s="48">
        <f>+D7-F7</f>
        <v>21554</v>
      </c>
      <c r="I7" s="19">
        <f>+F7/D7</f>
        <v>0.67120236751380546</v>
      </c>
      <c r="J7" s="141"/>
      <c r="K7" s="11"/>
    </row>
    <row r="8" spans="2:11" x14ac:dyDescent="0.3">
      <c r="B8" s="284">
        <v>2018</v>
      </c>
      <c r="C8" s="180">
        <v>5571</v>
      </c>
      <c r="D8" s="48">
        <v>63895</v>
      </c>
      <c r="E8" s="180">
        <v>3630</v>
      </c>
      <c r="F8" s="48">
        <v>39995</v>
      </c>
      <c r="G8" s="48">
        <f>+C8-E8</f>
        <v>1941</v>
      </c>
      <c r="H8" s="48">
        <f>+D8-F8</f>
        <v>23900</v>
      </c>
      <c r="I8" s="312">
        <f>+F8/D8</f>
        <v>0.6259488222865639</v>
      </c>
      <c r="J8" s="141"/>
      <c r="K8" s="11"/>
    </row>
    <row r="9" spans="2:11" x14ac:dyDescent="0.3">
      <c r="B9" s="49">
        <v>2017</v>
      </c>
      <c r="C9" s="180">
        <v>5321</v>
      </c>
      <c r="D9" s="48">
        <v>60988</v>
      </c>
      <c r="E9" s="180">
        <v>3277</v>
      </c>
      <c r="F9" s="48">
        <v>36978</v>
      </c>
      <c r="G9" s="48">
        <f t="shared" ref="G9:H11" si="0">+C9-E9</f>
        <v>2044</v>
      </c>
      <c r="H9" s="48">
        <f t="shared" si="0"/>
        <v>24010</v>
      </c>
      <c r="I9" s="50">
        <f>+F9/D9</f>
        <v>0.60631599658949298</v>
      </c>
    </row>
    <row r="10" spans="2:11" x14ac:dyDescent="0.3">
      <c r="B10" s="199">
        <v>2016</v>
      </c>
      <c r="C10" s="200">
        <v>5179</v>
      </c>
      <c r="D10" s="201">
        <v>58721</v>
      </c>
      <c r="E10" s="200">
        <v>3228</v>
      </c>
      <c r="F10" s="201">
        <v>35149</v>
      </c>
      <c r="G10" s="201">
        <f t="shared" si="0"/>
        <v>1951</v>
      </c>
      <c r="H10" s="201">
        <f>+D10-F10</f>
        <v>23572</v>
      </c>
      <c r="I10" s="114">
        <f>+F10/D10</f>
        <v>0.59857631852318594</v>
      </c>
    </row>
    <row r="11" spans="2:11" x14ac:dyDescent="0.3">
      <c r="B11" s="49">
        <v>2015</v>
      </c>
      <c r="C11" s="180">
        <v>5414</v>
      </c>
      <c r="D11" s="48">
        <v>56182</v>
      </c>
      <c r="E11" s="180">
        <v>3428</v>
      </c>
      <c r="F11" s="48">
        <v>34418</v>
      </c>
      <c r="G11" s="48">
        <f t="shared" si="0"/>
        <v>1986</v>
      </c>
      <c r="H11" s="48">
        <f>+D11-F11</f>
        <v>21764</v>
      </c>
      <c r="I11" s="50">
        <f>+F11/D11</f>
        <v>0.61261614040084011</v>
      </c>
    </row>
    <row r="12" spans="2:11" x14ac:dyDescent="0.3">
      <c r="B12" s="375" t="s">
        <v>79</v>
      </c>
      <c r="C12" s="375"/>
      <c r="D12" s="375"/>
      <c r="E12" s="375"/>
      <c r="F12" s="375"/>
      <c r="G12" s="375"/>
      <c r="H12" s="375"/>
      <c r="I12" s="375"/>
    </row>
    <row r="13" spans="2:11" x14ac:dyDescent="0.3">
      <c r="B13" s="47">
        <v>2019</v>
      </c>
      <c r="C13" s="311">
        <f t="shared" ref="C13:H14" si="1">+C7/C8-1</f>
        <v>5.6722311972715822E-2</v>
      </c>
      <c r="D13" s="181">
        <f t="shared" si="1"/>
        <v>2.5964472963455609E-2</v>
      </c>
      <c r="E13" s="181">
        <f t="shared" si="1"/>
        <v>0.11625344352617084</v>
      </c>
      <c r="F13" s="181">
        <f t="shared" si="1"/>
        <v>0.10013751718964881</v>
      </c>
      <c r="G13" s="181">
        <f t="shared" si="1"/>
        <v>-5.4611025244719169E-2</v>
      </c>
      <c r="H13" s="181">
        <f t="shared" si="1"/>
        <v>-9.8158995815899597E-2</v>
      </c>
      <c r="I13" s="182">
        <f>+I7-I8</f>
        <v>4.5253545227241565E-2</v>
      </c>
    </row>
    <row r="14" spans="2:11" x14ac:dyDescent="0.3">
      <c r="B14" s="51">
        <v>2018</v>
      </c>
      <c r="C14" s="173">
        <f t="shared" si="1"/>
        <v>4.6983649689907869E-2</v>
      </c>
      <c r="D14" s="181">
        <f t="shared" si="1"/>
        <v>4.7665114448744106E-2</v>
      </c>
      <c r="E14" s="181">
        <f t="shared" si="1"/>
        <v>0.10772047604516333</v>
      </c>
      <c r="F14" s="181">
        <f t="shared" si="1"/>
        <v>8.1589052950402863E-2</v>
      </c>
      <c r="G14" s="181">
        <f t="shared" si="1"/>
        <v>-5.0391389432485334E-2</v>
      </c>
      <c r="H14" s="181">
        <f t="shared" si="1"/>
        <v>-4.5814244064973364E-3</v>
      </c>
      <c r="I14" s="182">
        <f>+I8-I9</f>
        <v>1.9632825697070921E-2</v>
      </c>
    </row>
    <row r="15" spans="2:11" x14ac:dyDescent="0.3">
      <c r="B15" s="51">
        <v>2017</v>
      </c>
      <c r="C15" s="173">
        <f t="shared" ref="C15:F16" si="2">+C9/C10-1</f>
        <v>2.7418420544506716E-2</v>
      </c>
      <c r="D15" s="181">
        <f t="shared" si="2"/>
        <v>3.8606290764803042E-2</v>
      </c>
      <c r="E15" s="181">
        <f t="shared" si="2"/>
        <v>1.5179677819082915E-2</v>
      </c>
      <c r="F15" s="181">
        <f t="shared" si="2"/>
        <v>5.203561979003668E-2</v>
      </c>
      <c r="G15" s="181">
        <f>+G9/G11-1</f>
        <v>2.9204431017119781E-2</v>
      </c>
      <c r="H15" s="181">
        <f>+H9/H10-1</f>
        <v>1.8581367724418874E-2</v>
      </c>
      <c r="I15" s="182">
        <f>+I9-I10</f>
        <v>7.739678066307043E-3</v>
      </c>
    </row>
    <row r="16" spans="2:11" x14ac:dyDescent="0.3">
      <c r="B16" s="51">
        <v>2016</v>
      </c>
      <c r="C16" s="173">
        <f t="shared" si="2"/>
        <v>-4.3405984484669369E-2</v>
      </c>
      <c r="D16" s="181">
        <f t="shared" si="2"/>
        <v>4.5192410380548997E-2</v>
      </c>
      <c r="E16" s="181">
        <f t="shared" si="2"/>
        <v>-5.8343057176196034E-2</v>
      </c>
      <c r="F16" s="181">
        <f t="shared" si="2"/>
        <v>2.1238886629089349E-2</v>
      </c>
      <c r="G16" s="181">
        <f>+G10/G11-1</f>
        <v>-1.7623363544813642E-2</v>
      </c>
      <c r="H16" s="181">
        <f>+H10/H11-1</f>
        <v>8.3072964528579263E-2</v>
      </c>
      <c r="I16" s="182">
        <f>+I10-I11</f>
        <v>-1.4039821877654179E-2</v>
      </c>
    </row>
    <row r="17" spans="2:7" x14ac:dyDescent="0.3">
      <c r="B17" s="30" t="s">
        <v>202</v>
      </c>
      <c r="F17" s="92"/>
    </row>
    <row r="18" spans="2:7" x14ac:dyDescent="0.3">
      <c r="C18" s="92"/>
    </row>
    <row r="19" spans="2:7" x14ac:dyDescent="0.3">
      <c r="D19" s="92"/>
    </row>
    <row r="20" spans="2:7" x14ac:dyDescent="0.3">
      <c r="C20" s="92"/>
    </row>
    <row r="21" spans="2:7" x14ac:dyDescent="0.3">
      <c r="F21" s="141"/>
    </row>
    <row r="22" spans="2:7" x14ac:dyDescent="0.3">
      <c r="G22" s="141"/>
    </row>
  </sheetData>
  <mergeCells count="2">
    <mergeCell ref="B12:I12"/>
    <mergeCell ref="B4:B6"/>
  </mergeCells>
  <pageMargins left="0.7" right="0.7" top="0.75" bottom="0.75" header="0.3" footer="0.3"/>
  <pageSetup paperSize="9" orientation="portrait" r:id="rId1"/>
  <ignoredErrors>
    <ignoredError sqref="G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89"/>
  <sheetViews>
    <sheetView showGridLines="0" zoomScale="70" zoomScaleNormal="70" workbookViewId="0"/>
  </sheetViews>
  <sheetFormatPr defaultRowHeight="14.4" x14ac:dyDescent="0.3"/>
  <cols>
    <col min="1" max="1" width="1.77734375" style="47" customWidth="1"/>
    <col min="2" max="2" width="25.77734375" style="47" customWidth="1"/>
    <col min="3" max="3" width="10.44140625" style="47" customWidth="1"/>
    <col min="4" max="4" width="20.77734375" style="47" customWidth="1"/>
    <col min="5" max="5" width="25" style="47" bestFit="1" customWidth="1"/>
    <col min="6" max="6" width="22.21875" style="47" bestFit="1" customWidth="1"/>
    <col min="7" max="7" width="30.77734375" style="47" customWidth="1"/>
    <col min="8" max="8" width="38.6640625" style="47" bestFit="1" customWidth="1"/>
    <col min="9" max="9" width="21.77734375" style="47" customWidth="1"/>
    <col min="10" max="10" width="25.77734375" style="47" customWidth="1"/>
    <col min="11" max="11" width="19.21875" style="31" customWidth="1"/>
    <col min="12" max="12" width="22" style="47" bestFit="1" customWidth="1"/>
    <col min="13" max="13" width="22.33203125" style="47" bestFit="1" customWidth="1"/>
    <col min="14" max="14" width="34.109375" style="54" customWidth="1"/>
    <col min="15" max="16384" width="8.88671875" style="47"/>
  </cols>
  <sheetData>
    <row r="1" spans="2:13" x14ac:dyDescent="0.3">
      <c r="K1" s="47"/>
    </row>
    <row r="2" spans="2:13" x14ac:dyDescent="0.3">
      <c r="B2" s="52" t="s">
        <v>150</v>
      </c>
      <c r="C2" s="52"/>
      <c r="D2" s="52"/>
      <c r="E2" s="46"/>
      <c r="G2" s="46"/>
      <c r="K2" s="47"/>
    </row>
    <row r="3" spans="2:13" x14ac:dyDescent="0.3">
      <c r="K3" s="47"/>
    </row>
    <row r="4" spans="2:13" x14ac:dyDescent="0.3">
      <c r="B4" s="372" t="s">
        <v>101</v>
      </c>
      <c r="C4" s="372" t="s">
        <v>2</v>
      </c>
      <c r="D4" s="38" t="s">
        <v>53</v>
      </c>
      <c r="E4" s="161" t="s">
        <v>53</v>
      </c>
      <c r="F4" s="38" t="s">
        <v>53</v>
      </c>
      <c r="G4" s="41" t="s">
        <v>46</v>
      </c>
      <c r="H4" s="6" t="s">
        <v>48</v>
      </c>
      <c r="I4" s="41" t="s">
        <v>51</v>
      </c>
      <c r="J4" s="41" t="s">
        <v>52</v>
      </c>
      <c r="K4" s="374" t="s">
        <v>54</v>
      </c>
      <c r="L4" s="6" t="s">
        <v>56</v>
      </c>
      <c r="M4" s="208" t="s">
        <v>80</v>
      </c>
    </row>
    <row r="5" spans="2:13" x14ac:dyDescent="0.3">
      <c r="B5" s="372"/>
      <c r="C5" s="372"/>
      <c r="D5" s="38" t="s">
        <v>99</v>
      </c>
      <c r="E5" s="161" t="s">
        <v>103</v>
      </c>
      <c r="F5" s="38" t="s">
        <v>73</v>
      </c>
      <c r="G5" s="41" t="s">
        <v>44</v>
      </c>
      <c r="H5" s="6" t="s">
        <v>1</v>
      </c>
      <c r="I5" s="41" t="s">
        <v>3</v>
      </c>
      <c r="J5" s="41" t="s">
        <v>4</v>
      </c>
      <c r="K5" s="374"/>
      <c r="L5" s="17" t="s">
        <v>55</v>
      </c>
      <c r="M5" s="208" t="s">
        <v>139</v>
      </c>
    </row>
    <row r="6" spans="2:13" x14ac:dyDescent="0.3">
      <c r="B6" s="372"/>
      <c r="C6" s="379"/>
      <c r="D6" s="37"/>
      <c r="E6" s="162"/>
      <c r="F6" s="37"/>
      <c r="G6" s="41" t="s">
        <v>45</v>
      </c>
      <c r="H6" s="41" t="s">
        <v>47</v>
      </c>
      <c r="I6" s="41" t="s">
        <v>49</v>
      </c>
      <c r="J6" s="38" t="s">
        <v>50</v>
      </c>
      <c r="K6" s="37" t="s">
        <v>57</v>
      </c>
      <c r="L6" s="41" t="s">
        <v>100</v>
      </c>
      <c r="M6" s="208" t="s">
        <v>140</v>
      </c>
    </row>
    <row r="7" spans="2:13" x14ac:dyDescent="0.3">
      <c r="B7" s="377" t="s">
        <v>6</v>
      </c>
      <c r="C7" s="219">
        <v>2019</v>
      </c>
      <c r="D7" s="9">
        <v>160</v>
      </c>
      <c r="E7" s="111">
        <v>153</v>
      </c>
      <c r="F7" s="9">
        <v>1776</v>
      </c>
      <c r="G7" s="288">
        <v>985</v>
      </c>
      <c r="H7" s="32">
        <v>689</v>
      </c>
      <c r="I7" s="288">
        <v>664</v>
      </c>
      <c r="J7" s="32">
        <v>31</v>
      </c>
      <c r="K7" s="288">
        <v>141</v>
      </c>
      <c r="L7" s="65">
        <f>+G7+H7+K7-120</f>
        <v>1695</v>
      </c>
      <c r="M7" s="11">
        <f>+L7/F7</f>
        <v>0.95439189189189189</v>
      </c>
    </row>
    <row r="8" spans="2:13" x14ac:dyDescent="0.3">
      <c r="B8" s="377"/>
      <c r="C8" s="219">
        <v>2018</v>
      </c>
      <c r="D8" s="9">
        <v>160</v>
      </c>
      <c r="E8" s="111">
        <v>158</v>
      </c>
      <c r="F8" s="9">
        <v>1776</v>
      </c>
      <c r="G8" s="65">
        <v>947</v>
      </c>
      <c r="H8" s="32">
        <v>697</v>
      </c>
      <c r="I8" s="65">
        <v>671</v>
      </c>
      <c r="J8" s="32">
        <v>32</v>
      </c>
      <c r="K8" s="65">
        <v>112</v>
      </c>
      <c r="L8" s="65">
        <f>+G8+H8+K8-120</f>
        <v>1636</v>
      </c>
      <c r="M8" s="11">
        <f>+L8/F8</f>
        <v>0.9211711711711712</v>
      </c>
    </row>
    <row r="9" spans="2:13" x14ac:dyDescent="0.3">
      <c r="B9" s="377"/>
      <c r="C9" s="219">
        <v>2017</v>
      </c>
      <c r="D9" s="9">
        <v>81</v>
      </c>
      <c r="E9" s="111">
        <v>80</v>
      </c>
      <c r="F9" s="9">
        <v>866</v>
      </c>
      <c r="G9" s="65">
        <v>569</v>
      </c>
      <c r="H9" s="32">
        <v>388</v>
      </c>
      <c r="I9" s="65">
        <v>361</v>
      </c>
      <c r="J9" s="32">
        <v>30</v>
      </c>
      <c r="K9" s="65">
        <v>36</v>
      </c>
      <c r="L9" s="65">
        <f>+G9+H9+K9-146</f>
        <v>847</v>
      </c>
      <c r="M9" s="11">
        <f>+L9/F9</f>
        <v>0.97806004618937648</v>
      </c>
    </row>
    <row r="10" spans="2:13" x14ac:dyDescent="0.3">
      <c r="B10" s="377"/>
      <c r="C10" s="219">
        <v>2016</v>
      </c>
      <c r="D10" s="9">
        <v>81</v>
      </c>
      <c r="E10" s="111">
        <v>80</v>
      </c>
      <c r="F10" s="9">
        <f>864</f>
        <v>864</v>
      </c>
      <c r="G10" s="65">
        <v>558</v>
      </c>
      <c r="H10" s="32">
        <v>386</v>
      </c>
      <c r="I10" s="65">
        <v>353</v>
      </c>
      <c r="J10" s="32">
        <v>36</v>
      </c>
      <c r="K10" s="65">
        <v>31</v>
      </c>
      <c r="L10" s="65">
        <f>+G10+H10+K10-126</f>
        <v>849</v>
      </c>
      <c r="M10" s="11">
        <f>+L10/F10</f>
        <v>0.98263888888888884</v>
      </c>
    </row>
    <row r="11" spans="2:13" x14ac:dyDescent="0.3">
      <c r="B11" s="378"/>
      <c r="C11" s="211">
        <v>2015</v>
      </c>
      <c r="D11" s="315">
        <v>81</v>
      </c>
      <c r="E11" s="115">
        <v>80</v>
      </c>
      <c r="F11" s="315">
        <v>864</v>
      </c>
      <c r="G11" s="66">
        <v>566</v>
      </c>
      <c r="H11" s="186">
        <v>398</v>
      </c>
      <c r="I11" s="66">
        <v>357</v>
      </c>
      <c r="J11" s="186">
        <v>43</v>
      </c>
      <c r="K11" s="66">
        <v>29</v>
      </c>
      <c r="L11" s="66">
        <f>+G11+H11+K11-138</f>
        <v>855</v>
      </c>
      <c r="M11" s="127">
        <f t="shared" ref="M11:M50" si="0">+L11/F11</f>
        <v>0.98958333333333337</v>
      </c>
    </row>
    <row r="12" spans="2:13" x14ac:dyDescent="0.3">
      <c r="B12" s="376" t="s">
        <v>7</v>
      </c>
      <c r="C12" s="219">
        <v>2019</v>
      </c>
      <c r="D12" s="32">
        <v>2916</v>
      </c>
      <c r="E12" s="65">
        <v>1709</v>
      </c>
      <c r="F12" s="32">
        <v>33637</v>
      </c>
      <c r="G12" s="65">
        <v>5232</v>
      </c>
      <c r="H12" s="32">
        <v>7099</v>
      </c>
      <c r="I12" s="65">
        <v>7083</v>
      </c>
      <c r="J12" s="32">
        <v>23</v>
      </c>
      <c r="K12" s="65">
        <v>6141</v>
      </c>
      <c r="L12" s="65">
        <f>+G12+H12+K12+120</f>
        <v>18592</v>
      </c>
      <c r="M12" s="56">
        <f>+L12/F12</f>
        <v>0.55272467818176418</v>
      </c>
    </row>
    <row r="13" spans="2:13" x14ac:dyDescent="0.3">
      <c r="B13" s="377"/>
      <c r="C13" s="219">
        <v>2018</v>
      </c>
      <c r="D13" s="32">
        <v>2736</v>
      </c>
      <c r="E13" s="65">
        <f>1586-122</f>
        <v>1464</v>
      </c>
      <c r="F13" s="32">
        <v>31599</v>
      </c>
      <c r="G13" s="65">
        <v>5018</v>
      </c>
      <c r="H13" s="32">
        <v>6602</v>
      </c>
      <c r="I13" s="65">
        <v>6588</v>
      </c>
      <c r="J13" s="32">
        <v>21</v>
      </c>
      <c r="K13" s="65">
        <v>4980</v>
      </c>
      <c r="L13" s="65">
        <f>+G13+H13+K13</f>
        <v>16600</v>
      </c>
      <c r="M13" s="56">
        <f>+L13/F13</f>
        <v>0.52533308016076463</v>
      </c>
    </row>
    <row r="14" spans="2:13" x14ac:dyDescent="0.3">
      <c r="B14" s="377"/>
      <c r="C14" s="219">
        <v>2017</v>
      </c>
      <c r="D14" s="32">
        <v>2667</v>
      </c>
      <c r="E14" s="65">
        <f>1485-134</f>
        <v>1351</v>
      </c>
      <c r="F14" s="32">
        <v>30606</v>
      </c>
      <c r="G14" s="65">
        <v>4890</v>
      </c>
      <c r="H14" s="32">
        <v>6589</v>
      </c>
      <c r="I14" s="65">
        <v>6565</v>
      </c>
      <c r="J14" s="32">
        <v>30</v>
      </c>
      <c r="K14" s="65">
        <v>4308</v>
      </c>
      <c r="L14" s="65">
        <f t="shared" ref="L14:L47" si="1">+G14+H14+K14</f>
        <v>15787</v>
      </c>
      <c r="M14" s="56">
        <f t="shared" si="0"/>
        <v>0.5158138927007776</v>
      </c>
    </row>
    <row r="15" spans="2:13" x14ac:dyDescent="0.3">
      <c r="B15" s="377"/>
      <c r="C15" s="219">
        <v>2016</v>
      </c>
      <c r="D15" s="32">
        <v>2529</v>
      </c>
      <c r="E15" s="65">
        <f>1421-79</f>
        <v>1342</v>
      </c>
      <c r="F15" s="32">
        <v>28954</v>
      </c>
      <c r="G15" s="65">
        <v>4921</v>
      </c>
      <c r="H15" s="32">
        <v>6247</v>
      </c>
      <c r="I15" s="65">
        <v>6233</v>
      </c>
      <c r="J15" s="32">
        <v>16</v>
      </c>
      <c r="K15" s="65">
        <v>3827</v>
      </c>
      <c r="L15" s="65">
        <f t="shared" si="1"/>
        <v>14995</v>
      </c>
      <c r="M15" s="56">
        <f t="shared" si="0"/>
        <v>0.51789044691579744</v>
      </c>
    </row>
    <row r="16" spans="2:13" x14ac:dyDescent="0.3">
      <c r="B16" s="378"/>
      <c r="C16" s="211">
        <v>2015</v>
      </c>
      <c r="D16" s="186">
        <v>2600</v>
      </c>
      <c r="E16" s="66">
        <f>1473-95</f>
        <v>1378</v>
      </c>
      <c r="F16" s="186">
        <v>27410</v>
      </c>
      <c r="G16" s="66">
        <v>4847</v>
      </c>
      <c r="H16" s="186">
        <v>6280</v>
      </c>
      <c r="I16" s="66">
        <v>6259</v>
      </c>
      <c r="J16" s="186">
        <v>22</v>
      </c>
      <c r="K16" s="66">
        <v>3394</v>
      </c>
      <c r="L16" s="66">
        <f t="shared" si="1"/>
        <v>14521</v>
      </c>
      <c r="M16" s="234">
        <f t="shared" si="0"/>
        <v>0.5297701568770522</v>
      </c>
    </row>
    <row r="17" spans="2:15" x14ac:dyDescent="0.3">
      <c r="B17" s="376" t="s">
        <v>9</v>
      </c>
      <c r="C17" s="219">
        <v>2019</v>
      </c>
      <c r="D17" s="32">
        <v>896</v>
      </c>
      <c r="E17" s="65">
        <v>724</v>
      </c>
      <c r="F17" s="32">
        <v>10344</v>
      </c>
      <c r="G17" s="65">
        <v>2557</v>
      </c>
      <c r="H17" s="32">
        <v>2204</v>
      </c>
      <c r="I17" s="65">
        <v>2200</v>
      </c>
      <c r="J17" s="32">
        <v>11</v>
      </c>
      <c r="K17" s="65">
        <v>3068</v>
      </c>
      <c r="L17" s="65">
        <f t="shared" si="1"/>
        <v>7829</v>
      </c>
      <c r="M17" s="56">
        <f t="shared" si="0"/>
        <v>0.75686388244392888</v>
      </c>
    </row>
    <row r="18" spans="2:15" x14ac:dyDescent="0.3">
      <c r="B18" s="377"/>
      <c r="C18" s="235">
        <v>2018</v>
      </c>
      <c r="D18" s="32">
        <v>842</v>
      </c>
      <c r="E18" s="65">
        <v>681</v>
      </c>
      <c r="F18" s="32">
        <v>9720</v>
      </c>
      <c r="G18" s="65">
        <v>2295</v>
      </c>
      <c r="H18" s="32">
        <v>2110</v>
      </c>
      <c r="I18" s="65">
        <v>2108</v>
      </c>
      <c r="J18" s="32">
        <v>2</v>
      </c>
      <c r="K18" s="65">
        <v>2971</v>
      </c>
      <c r="L18" s="65">
        <f>+G18+H18+K18</f>
        <v>7376</v>
      </c>
      <c r="M18" s="56">
        <f>+L18/F18</f>
        <v>0.75884773662551441</v>
      </c>
    </row>
    <row r="19" spans="2:15" x14ac:dyDescent="0.3">
      <c r="B19" s="377"/>
      <c r="C19" s="235">
        <v>2017</v>
      </c>
      <c r="D19" s="32">
        <v>810</v>
      </c>
      <c r="E19" s="65">
        <v>655</v>
      </c>
      <c r="F19" s="32">
        <v>9230</v>
      </c>
      <c r="G19" s="65">
        <v>2359</v>
      </c>
      <c r="H19" s="32">
        <v>2284</v>
      </c>
      <c r="I19" s="65">
        <v>2281</v>
      </c>
      <c r="J19" s="32">
        <v>4</v>
      </c>
      <c r="K19" s="65">
        <v>2422</v>
      </c>
      <c r="L19" s="65">
        <f t="shared" si="1"/>
        <v>7065</v>
      </c>
      <c r="M19" s="56">
        <f t="shared" si="0"/>
        <v>0.76543878656554709</v>
      </c>
    </row>
    <row r="20" spans="2:15" x14ac:dyDescent="0.3">
      <c r="B20" s="377"/>
      <c r="C20" s="235">
        <v>2016</v>
      </c>
      <c r="D20" s="32">
        <v>795</v>
      </c>
      <c r="E20" s="65">
        <v>628</v>
      </c>
      <c r="F20" s="32">
        <v>8783</v>
      </c>
      <c r="G20" s="65">
        <v>2351</v>
      </c>
      <c r="H20" s="32">
        <v>2214</v>
      </c>
      <c r="I20" s="65">
        <v>2214</v>
      </c>
      <c r="J20" s="32">
        <v>1</v>
      </c>
      <c r="K20" s="65">
        <v>1998</v>
      </c>
      <c r="L20" s="65">
        <f t="shared" si="1"/>
        <v>6563</v>
      </c>
      <c r="M20" s="56">
        <f t="shared" si="0"/>
        <v>0.74723898440168512</v>
      </c>
    </row>
    <row r="21" spans="2:15" x14ac:dyDescent="0.3">
      <c r="B21" s="378"/>
      <c r="C21" s="236">
        <v>2015</v>
      </c>
      <c r="D21" s="32">
        <v>813</v>
      </c>
      <c r="E21" s="65">
        <v>635</v>
      </c>
      <c r="F21" s="186">
        <v>8377</v>
      </c>
      <c r="G21" s="65">
        <v>2284</v>
      </c>
      <c r="H21" s="32">
        <v>2381</v>
      </c>
      <c r="I21" s="66">
        <v>2380</v>
      </c>
      <c r="J21" s="32">
        <v>5</v>
      </c>
      <c r="K21" s="66">
        <v>1746</v>
      </c>
      <c r="L21" s="65">
        <f t="shared" si="1"/>
        <v>6411</v>
      </c>
      <c r="M21" s="313">
        <f t="shared" si="0"/>
        <v>0.76530977676972667</v>
      </c>
    </row>
    <row r="22" spans="2:15" x14ac:dyDescent="0.3">
      <c r="B22" s="376" t="s">
        <v>8</v>
      </c>
      <c r="C22" s="219">
        <v>2019</v>
      </c>
      <c r="D22" s="289">
        <v>1020</v>
      </c>
      <c r="E22" s="288">
        <v>806</v>
      </c>
      <c r="F22" s="32">
        <v>11866</v>
      </c>
      <c r="G22" s="288">
        <v>2714</v>
      </c>
      <c r="H22" s="289">
        <v>3543</v>
      </c>
      <c r="I22" s="65">
        <v>3520</v>
      </c>
      <c r="J22" s="289">
        <v>31</v>
      </c>
      <c r="K22" s="65">
        <v>2605</v>
      </c>
      <c r="L22" s="288">
        <f t="shared" si="1"/>
        <v>8862</v>
      </c>
      <c r="M22" s="56">
        <f t="shared" si="0"/>
        <v>0.74683971009607286</v>
      </c>
    </row>
    <row r="23" spans="2:15" x14ac:dyDescent="0.3">
      <c r="B23" s="377"/>
      <c r="C23" s="235">
        <v>2018</v>
      </c>
      <c r="D23" s="32">
        <v>984</v>
      </c>
      <c r="E23" s="65">
        <v>781</v>
      </c>
      <c r="F23" s="32">
        <v>11221</v>
      </c>
      <c r="G23" s="65">
        <v>2597</v>
      </c>
      <c r="H23" s="32">
        <v>3420</v>
      </c>
      <c r="I23" s="65">
        <v>3392</v>
      </c>
      <c r="J23" s="32">
        <v>40</v>
      </c>
      <c r="K23" s="65">
        <v>2457</v>
      </c>
      <c r="L23" s="65">
        <f>+G23+H23+K23</f>
        <v>8474</v>
      </c>
      <c r="M23" s="56">
        <f>+L23/F23</f>
        <v>0.75519115943320558</v>
      </c>
    </row>
    <row r="24" spans="2:15" x14ac:dyDescent="0.3">
      <c r="B24" s="377"/>
      <c r="C24" s="235">
        <v>2017</v>
      </c>
      <c r="D24" s="32">
        <v>974</v>
      </c>
      <c r="E24" s="65">
        <v>736</v>
      </c>
      <c r="F24" s="32">
        <v>11288</v>
      </c>
      <c r="G24" s="65">
        <v>2532</v>
      </c>
      <c r="H24" s="32">
        <v>3453</v>
      </c>
      <c r="I24" s="65">
        <v>3430</v>
      </c>
      <c r="J24" s="32">
        <v>27</v>
      </c>
      <c r="K24" s="65">
        <v>2223</v>
      </c>
      <c r="L24" s="65">
        <f t="shared" si="1"/>
        <v>8208</v>
      </c>
      <c r="M24" s="56">
        <f t="shared" si="0"/>
        <v>0.72714386959603117</v>
      </c>
    </row>
    <row r="25" spans="2:15" x14ac:dyDescent="0.3">
      <c r="B25" s="377"/>
      <c r="C25" s="235">
        <v>2016</v>
      </c>
      <c r="D25" s="32">
        <v>992</v>
      </c>
      <c r="E25" s="65">
        <v>729</v>
      </c>
      <c r="F25" s="32">
        <v>11365</v>
      </c>
      <c r="G25" s="65">
        <v>2402</v>
      </c>
      <c r="H25" s="32">
        <v>3356</v>
      </c>
      <c r="I25" s="65">
        <v>3340</v>
      </c>
      <c r="J25" s="32">
        <v>22</v>
      </c>
      <c r="K25" s="65">
        <v>2122</v>
      </c>
      <c r="L25" s="65">
        <f t="shared" si="1"/>
        <v>7880</v>
      </c>
      <c r="M25" s="56">
        <f t="shared" si="0"/>
        <v>0.69335679718433785</v>
      </c>
    </row>
    <row r="26" spans="2:15" x14ac:dyDescent="0.3">
      <c r="B26" s="378"/>
      <c r="C26" s="157">
        <v>2015</v>
      </c>
      <c r="D26" s="186">
        <v>1042</v>
      </c>
      <c r="E26" s="66">
        <v>780</v>
      </c>
      <c r="F26" s="186">
        <v>10745</v>
      </c>
      <c r="G26" s="111">
        <v>2456</v>
      </c>
      <c r="H26" s="315">
        <v>3348</v>
      </c>
      <c r="I26" s="115">
        <v>3330</v>
      </c>
      <c r="J26" s="9">
        <v>27</v>
      </c>
      <c r="K26" s="115">
        <v>1841</v>
      </c>
      <c r="L26" s="65">
        <f t="shared" si="1"/>
        <v>7645</v>
      </c>
      <c r="M26" s="313">
        <f t="shared" si="0"/>
        <v>0.71149371800837602</v>
      </c>
      <c r="O26" s="31"/>
    </row>
    <row r="27" spans="2:15" ht="14.4" customHeight="1" x14ac:dyDescent="0.3">
      <c r="B27" s="376" t="s">
        <v>10</v>
      </c>
      <c r="C27" s="237">
        <v>2019</v>
      </c>
      <c r="D27" s="32">
        <v>336</v>
      </c>
      <c r="E27" s="65">
        <v>279</v>
      </c>
      <c r="F27" s="32">
        <v>3843</v>
      </c>
      <c r="G27" s="288">
        <v>910</v>
      </c>
      <c r="H27" s="32">
        <v>1024</v>
      </c>
      <c r="I27" s="65">
        <v>1021</v>
      </c>
      <c r="J27" s="289">
        <v>3</v>
      </c>
      <c r="K27" s="65">
        <v>1106</v>
      </c>
      <c r="L27" s="288">
        <f t="shared" si="1"/>
        <v>3040</v>
      </c>
      <c r="M27" s="56">
        <f t="shared" si="0"/>
        <v>0.79104865990111894</v>
      </c>
    </row>
    <row r="28" spans="2:15" ht="14.4" customHeight="1" x14ac:dyDescent="0.3">
      <c r="B28" s="377"/>
      <c r="C28" s="157">
        <v>2018</v>
      </c>
      <c r="D28" s="32">
        <v>309</v>
      </c>
      <c r="E28" s="65">
        <v>220</v>
      </c>
      <c r="F28" s="32">
        <v>3516</v>
      </c>
      <c r="G28" s="111">
        <v>909</v>
      </c>
      <c r="H28" s="9">
        <v>732</v>
      </c>
      <c r="I28" s="111">
        <v>731</v>
      </c>
      <c r="J28" s="9">
        <v>1</v>
      </c>
      <c r="K28" s="111">
        <v>597</v>
      </c>
      <c r="L28" s="65">
        <f>+G28+H28+K28</f>
        <v>2238</v>
      </c>
      <c r="M28" s="59">
        <f>+L28/F28</f>
        <v>0.63651877133105805</v>
      </c>
    </row>
    <row r="29" spans="2:15" x14ac:dyDescent="0.3">
      <c r="B29" s="377"/>
      <c r="C29" s="157">
        <v>2017</v>
      </c>
      <c r="D29" s="32">
        <v>269</v>
      </c>
      <c r="E29" s="65">
        <v>164</v>
      </c>
      <c r="F29" s="32">
        <v>3084</v>
      </c>
      <c r="G29" s="111">
        <v>833</v>
      </c>
      <c r="H29" s="9">
        <v>530</v>
      </c>
      <c r="I29" s="111">
        <v>530</v>
      </c>
      <c r="J29" s="9">
        <v>0</v>
      </c>
      <c r="K29" s="111">
        <v>452</v>
      </c>
      <c r="L29" s="65">
        <f t="shared" si="1"/>
        <v>1815</v>
      </c>
      <c r="M29" s="59">
        <f t="shared" si="0"/>
        <v>0.58852140077821014</v>
      </c>
    </row>
    <row r="30" spans="2:15" x14ac:dyDescent="0.3">
      <c r="B30" s="377"/>
      <c r="C30" s="157">
        <v>2016</v>
      </c>
      <c r="D30" s="32">
        <v>262</v>
      </c>
      <c r="E30" s="65">
        <v>157</v>
      </c>
      <c r="F30" s="32">
        <v>3004</v>
      </c>
      <c r="G30" s="111">
        <v>732</v>
      </c>
      <c r="H30" s="9">
        <v>559</v>
      </c>
      <c r="I30" s="111">
        <v>559</v>
      </c>
      <c r="J30" s="9">
        <v>0</v>
      </c>
      <c r="K30" s="111">
        <v>426</v>
      </c>
      <c r="L30" s="65">
        <f t="shared" si="1"/>
        <v>1717</v>
      </c>
      <c r="M30" s="59">
        <f t="shared" si="0"/>
        <v>0.57157123834886814</v>
      </c>
    </row>
    <row r="31" spans="2:15" x14ac:dyDescent="0.3">
      <c r="B31" s="378"/>
      <c r="C31" s="219">
        <v>2015</v>
      </c>
      <c r="D31" s="32">
        <v>290</v>
      </c>
      <c r="E31" s="65">
        <v>196</v>
      </c>
      <c r="F31" s="66">
        <v>2851</v>
      </c>
      <c r="G31" s="65">
        <v>613</v>
      </c>
      <c r="H31" s="32">
        <v>595</v>
      </c>
      <c r="I31" s="66">
        <v>595</v>
      </c>
      <c r="J31" s="32">
        <v>0</v>
      </c>
      <c r="K31" s="65">
        <v>425</v>
      </c>
      <c r="L31" s="65">
        <f t="shared" si="1"/>
        <v>1633</v>
      </c>
      <c r="M31" s="59">
        <f t="shared" si="0"/>
        <v>0.57278148018239217</v>
      </c>
    </row>
    <row r="32" spans="2:15" x14ac:dyDescent="0.3">
      <c r="B32" s="376" t="s">
        <v>11</v>
      </c>
      <c r="C32" s="237">
        <v>2019</v>
      </c>
      <c r="D32" s="289">
        <v>107</v>
      </c>
      <c r="E32" s="288">
        <v>62</v>
      </c>
      <c r="F32" s="32">
        <v>1245</v>
      </c>
      <c r="G32" s="288">
        <v>157</v>
      </c>
      <c r="H32" s="289">
        <v>401</v>
      </c>
      <c r="I32" s="65">
        <v>400</v>
      </c>
      <c r="J32" s="289">
        <v>2</v>
      </c>
      <c r="K32" s="288">
        <v>118</v>
      </c>
      <c r="L32" s="288">
        <f t="shared" si="1"/>
        <v>676</v>
      </c>
      <c r="M32" s="314">
        <f t="shared" si="0"/>
        <v>0.54297188755020076</v>
      </c>
    </row>
    <row r="33" spans="2:13" x14ac:dyDescent="0.3">
      <c r="B33" s="377"/>
      <c r="C33" s="157">
        <v>2018</v>
      </c>
      <c r="D33" s="32">
        <v>107</v>
      </c>
      <c r="E33" s="65">
        <v>55</v>
      </c>
      <c r="F33" s="32">
        <v>1164</v>
      </c>
      <c r="G33" s="111">
        <v>145</v>
      </c>
      <c r="H33" s="9">
        <v>364</v>
      </c>
      <c r="I33" s="111">
        <v>363</v>
      </c>
      <c r="J33" s="9">
        <v>1</v>
      </c>
      <c r="K33" s="111">
        <v>72</v>
      </c>
      <c r="L33" s="65">
        <f>+G33+H33+K33</f>
        <v>581</v>
      </c>
      <c r="M33" s="59">
        <f>+L33/F33</f>
        <v>0.49914089347079038</v>
      </c>
    </row>
    <row r="34" spans="2:13" x14ac:dyDescent="0.3">
      <c r="B34" s="377"/>
      <c r="C34" s="157">
        <v>2017</v>
      </c>
      <c r="D34" s="32">
        <v>105</v>
      </c>
      <c r="E34" s="65">
        <v>47</v>
      </c>
      <c r="F34" s="32">
        <v>1226</v>
      </c>
      <c r="G34" s="111">
        <v>115</v>
      </c>
      <c r="H34" s="9">
        <v>329</v>
      </c>
      <c r="I34" s="111">
        <v>326</v>
      </c>
      <c r="J34" s="9">
        <v>3</v>
      </c>
      <c r="K34" s="111">
        <v>86</v>
      </c>
      <c r="L34" s="65">
        <f t="shared" si="1"/>
        <v>530</v>
      </c>
      <c r="M34" s="59">
        <f t="shared" si="0"/>
        <v>0.43230016313213704</v>
      </c>
    </row>
    <row r="35" spans="2:13" x14ac:dyDescent="0.3">
      <c r="B35" s="377"/>
      <c r="C35" s="157">
        <v>2016</v>
      </c>
      <c r="D35" s="32">
        <v>130</v>
      </c>
      <c r="E35" s="65">
        <v>56</v>
      </c>
      <c r="F35" s="32">
        <v>1403</v>
      </c>
      <c r="G35" s="111">
        <v>105</v>
      </c>
      <c r="H35" s="9">
        <v>397</v>
      </c>
      <c r="I35" s="111">
        <v>397</v>
      </c>
      <c r="J35" s="9">
        <v>0</v>
      </c>
      <c r="K35" s="111">
        <v>82</v>
      </c>
      <c r="L35" s="65">
        <f t="shared" si="1"/>
        <v>584</v>
      </c>
      <c r="M35" s="59">
        <f t="shared" si="0"/>
        <v>0.41625089094796863</v>
      </c>
    </row>
    <row r="36" spans="2:13" x14ac:dyDescent="0.3">
      <c r="B36" s="378"/>
      <c r="C36" s="238">
        <v>2015</v>
      </c>
      <c r="D36" s="186">
        <v>136</v>
      </c>
      <c r="E36" s="66">
        <v>65</v>
      </c>
      <c r="F36" s="32">
        <v>1448</v>
      </c>
      <c r="G36" s="115">
        <v>143</v>
      </c>
      <c r="H36" s="315">
        <v>445</v>
      </c>
      <c r="I36" s="115">
        <v>445</v>
      </c>
      <c r="J36" s="315">
        <v>0</v>
      </c>
      <c r="K36" s="111">
        <v>57</v>
      </c>
      <c r="L36" s="65">
        <f t="shared" si="1"/>
        <v>645</v>
      </c>
      <c r="M36" s="113">
        <f t="shared" si="0"/>
        <v>0.44544198895027626</v>
      </c>
    </row>
    <row r="37" spans="2:13" x14ac:dyDescent="0.3">
      <c r="B37" s="376" t="s">
        <v>12</v>
      </c>
      <c r="C37" s="219">
        <v>2019</v>
      </c>
      <c r="D37" s="32">
        <v>50</v>
      </c>
      <c r="E37" s="65">
        <v>36</v>
      </c>
      <c r="F37" s="289">
        <v>592</v>
      </c>
      <c r="G37" s="65">
        <v>180</v>
      </c>
      <c r="H37" s="32">
        <v>195</v>
      </c>
      <c r="I37" s="65">
        <v>195</v>
      </c>
      <c r="J37" s="32">
        <v>0</v>
      </c>
      <c r="K37" s="288">
        <v>37</v>
      </c>
      <c r="L37" s="288">
        <f t="shared" si="1"/>
        <v>412</v>
      </c>
      <c r="M37" s="56">
        <f t="shared" si="0"/>
        <v>0.69594594594594594</v>
      </c>
    </row>
    <row r="38" spans="2:13" x14ac:dyDescent="0.3">
      <c r="B38" s="377"/>
      <c r="C38" s="157">
        <v>2018</v>
      </c>
      <c r="D38" s="32">
        <v>49</v>
      </c>
      <c r="E38" s="65">
        <v>34</v>
      </c>
      <c r="F38" s="32">
        <v>558</v>
      </c>
      <c r="G38" s="111">
        <v>179</v>
      </c>
      <c r="H38" s="9">
        <v>161</v>
      </c>
      <c r="I38" s="111">
        <v>161</v>
      </c>
      <c r="J38" s="9">
        <v>1</v>
      </c>
      <c r="K38" s="111">
        <v>26</v>
      </c>
      <c r="L38" s="65">
        <f>+G38+H38+K38</f>
        <v>366</v>
      </c>
      <c r="M38" s="59">
        <f>+L38/F38</f>
        <v>0.65591397849462363</v>
      </c>
    </row>
    <row r="39" spans="2:13" x14ac:dyDescent="0.3">
      <c r="B39" s="377"/>
      <c r="C39" s="157">
        <v>2017</v>
      </c>
      <c r="D39" s="32">
        <v>54</v>
      </c>
      <c r="E39" s="65">
        <v>32</v>
      </c>
      <c r="F39" s="32">
        <v>589</v>
      </c>
      <c r="G39" s="111">
        <v>155</v>
      </c>
      <c r="H39" s="9">
        <v>186</v>
      </c>
      <c r="I39" s="111">
        <v>186</v>
      </c>
      <c r="J39" s="9">
        <v>0</v>
      </c>
      <c r="K39" s="111">
        <v>19</v>
      </c>
      <c r="L39" s="65">
        <f t="shared" si="1"/>
        <v>360</v>
      </c>
      <c r="M39" s="59">
        <f t="shared" si="0"/>
        <v>0.61120543293718166</v>
      </c>
    </row>
    <row r="40" spans="2:13" x14ac:dyDescent="0.3">
      <c r="B40" s="377"/>
      <c r="C40" s="157">
        <v>2016</v>
      </c>
      <c r="D40" s="32">
        <v>41</v>
      </c>
      <c r="E40" s="65">
        <v>29</v>
      </c>
      <c r="F40" s="32">
        <v>454</v>
      </c>
      <c r="G40" s="111">
        <v>144</v>
      </c>
      <c r="H40" s="9">
        <v>133</v>
      </c>
      <c r="I40" s="111">
        <v>133</v>
      </c>
      <c r="J40" s="9">
        <v>0</v>
      </c>
      <c r="K40" s="111">
        <v>35</v>
      </c>
      <c r="L40" s="65">
        <f t="shared" si="1"/>
        <v>312</v>
      </c>
      <c r="M40" s="59">
        <f t="shared" si="0"/>
        <v>0.68722466960352424</v>
      </c>
    </row>
    <row r="41" spans="2:13" x14ac:dyDescent="0.3">
      <c r="B41" s="378"/>
      <c r="C41" s="157">
        <v>2015</v>
      </c>
      <c r="D41" s="32">
        <v>52</v>
      </c>
      <c r="E41" s="65">
        <v>56</v>
      </c>
      <c r="F41" s="66">
        <v>432</v>
      </c>
      <c r="G41" s="111">
        <v>127</v>
      </c>
      <c r="H41" s="9">
        <v>145</v>
      </c>
      <c r="I41" s="111">
        <v>147</v>
      </c>
      <c r="J41" s="9">
        <v>0</v>
      </c>
      <c r="K41" s="111">
        <v>28</v>
      </c>
      <c r="L41" s="65">
        <f t="shared" si="1"/>
        <v>300</v>
      </c>
      <c r="M41" s="113">
        <f t="shared" si="0"/>
        <v>0.69444444444444442</v>
      </c>
    </row>
    <row r="42" spans="2:13" x14ac:dyDescent="0.3">
      <c r="B42" s="376" t="s">
        <v>13</v>
      </c>
      <c r="C42" s="237">
        <v>2019</v>
      </c>
      <c r="D42" s="289">
        <v>94</v>
      </c>
      <c r="E42" s="288">
        <v>69</v>
      </c>
      <c r="F42" s="32">
        <v>1099</v>
      </c>
      <c r="G42" s="288">
        <v>152</v>
      </c>
      <c r="H42" s="289">
        <v>413</v>
      </c>
      <c r="I42" s="288">
        <v>411</v>
      </c>
      <c r="J42" s="289">
        <v>2</v>
      </c>
      <c r="K42" s="288">
        <v>147</v>
      </c>
      <c r="L42" s="288">
        <f t="shared" si="1"/>
        <v>712</v>
      </c>
      <c r="M42" s="56">
        <f t="shared" si="0"/>
        <v>0.64786169244767966</v>
      </c>
    </row>
    <row r="43" spans="2:13" x14ac:dyDescent="0.3">
      <c r="B43" s="377"/>
      <c r="C43" s="157">
        <v>2018</v>
      </c>
      <c r="D43" s="32">
        <v>91</v>
      </c>
      <c r="E43" s="65">
        <v>60</v>
      </c>
      <c r="F43" s="32">
        <v>1049</v>
      </c>
      <c r="G43" s="111">
        <v>139</v>
      </c>
      <c r="H43" s="9">
        <v>369</v>
      </c>
      <c r="I43" s="111">
        <v>368</v>
      </c>
      <c r="J43" s="9">
        <v>1</v>
      </c>
      <c r="K43" s="111">
        <v>138</v>
      </c>
      <c r="L43" s="65">
        <f>+G43+H43+K43</f>
        <v>646</v>
      </c>
      <c r="M43" s="59">
        <f>+L43/F43</f>
        <v>0.61582459485224028</v>
      </c>
    </row>
    <row r="44" spans="2:13" x14ac:dyDescent="0.3">
      <c r="B44" s="377"/>
      <c r="C44" s="157">
        <v>2017</v>
      </c>
      <c r="D44" s="32">
        <v>85</v>
      </c>
      <c r="E44" s="65">
        <v>51</v>
      </c>
      <c r="F44" s="32">
        <v>981</v>
      </c>
      <c r="G44" s="111">
        <v>134</v>
      </c>
      <c r="H44" s="9">
        <v>312</v>
      </c>
      <c r="I44" s="111">
        <v>309</v>
      </c>
      <c r="J44" s="9">
        <v>3</v>
      </c>
      <c r="K44" s="111">
        <v>110</v>
      </c>
      <c r="L44" s="65">
        <f t="shared" si="1"/>
        <v>556</v>
      </c>
      <c r="M44" s="59">
        <f t="shared" si="0"/>
        <v>0.56676860346585112</v>
      </c>
    </row>
    <row r="45" spans="2:13" x14ac:dyDescent="0.3">
      <c r="B45" s="377"/>
      <c r="C45" s="157">
        <v>2016</v>
      </c>
      <c r="D45" s="32">
        <v>77</v>
      </c>
      <c r="E45" s="65">
        <v>43</v>
      </c>
      <c r="F45" s="32">
        <v>876</v>
      </c>
      <c r="G45" s="111">
        <v>143</v>
      </c>
      <c r="H45" s="9">
        <v>266</v>
      </c>
      <c r="I45" s="111">
        <v>266</v>
      </c>
      <c r="J45" s="9">
        <v>0</v>
      </c>
      <c r="K45" s="111">
        <v>61</v>
      </c>
      <c r="L45" s="65">
        <f t="shared" si="1"/>
        <v>470</v>
      </c>
      <c r="M45" s="59">
        <f t="shared" si="0"/>
        <v>0.5365296803652968</v>
      </c>
    </row>
    <row r="46" spans="2:13" x14ac:dyDescent="0.3">
      <c r="B46" s="378"/>
      <c r="C46" s="157">
        <v>2015</v>
      </c>
      <c r="D46" s="32">
        <v>77</v>
      </c>
      <c r="E46" s="66">
        <v>50</v>
      </c>
      <c r="F46" s="32">
        <v>854</v>
      </c>
      <c r="G46" s="115">
        <v>173</v>
      </c>
      <c r="H46" s="315">
        <v>310</v>
      </c>
      <c r="I46" s="111">
        <v>309</v>
      </c>
      <c r="J46" s="9">
        <v>1</v>
      </c>
      <c r="K46" s="111">
        <v>47</v>
      </c>
      <c r="L46" s="66">
        <f t="shared" si="1"/>
        <v>530</v>
      </c>
      <c r="M46" s="59">
        <f t="shared" si="0"/>
        <v>0.62060889929742391</v>
      </c>
    </row>
    <row r="47" spans="2:13" x14ac:dyDescent="0.3">
      <c r="B47" s="376" t="s">
        <v>14</v>
      </c>
      <c r="C47" s="237">
        <v>2019</v>
      </c>
      <c r="D47" s="289">
        <v>56</v>
      </c>
      <c r="E47" s="65">
        <v>40</v>
      </c>
      <c r="F47" s="289">
        <v>645</v>
      </c>
      <c r="G47" s="65">
        <v>140</v>
      </c>
      <c r="H47" s="32">
        <v>225</v>
      </c>
      <c r="I47" s="288">
        <v>225</v>
      </c>
      <c r="J47" s="289">
        <v>0</v>
      </c>
      <c r="K47" s="288">
        <v>66</v>
      </c>
      <c r="L47" s="65">
        <f t="shared" si="1"/>
        <v>431</v>
      </c>
      <c r="M47" s="314">
        <f t="shared" si="0"/>
        <v>0.66821705426356592</v>
      </c>
    </row>
    <row r="48" spans="2:13" x14ac:dyDescent="0.3">
      <c r="B48" s="377"/>
      <c r="C48" s="157">
        <v>2018</v>
      </c>
      <c r="D48" s="32">
        <v>49</v>
      </c>
      <c r="E48" s="65">
        <v>35</v>
      </c>
      <c r="F48" s="32">
        <v>571</v>
      </c>
      <c r="G48" s="111">
        <v>125</v>
      </c>
      <c r="H48" s="9">
        <v>211</v>
      </c>
      <c r="I48" s="111">
        <v>211</v>
      </c>
      <c r="J48" s="9">
        <v>0</v>
      </c>
      <c r="K48" s="111">
        <v>66</v>
      </c>
      <c r="L48" s="65">
        <f>+G48+H48+K48</f>
        <v>402</v>
      </c>
      <c r="M48" s="59">
        <f>+L48/F48</f>
        <v>0.70402802101576178</v>
      </c>
    </row>
    <row r="49" spans="2:13" ht="18.600000000000001" customHeight="1" x14ac:dyDescent="0.3">
      <c r="B49" s="377"/>
      <c r="C49" s="157">
        <v>2017</v>
      </c>
      <c r="D49" s="32">
        <v>50</v>
      </c>
      <c r="E49" s="65">
        <v>30</v>
      </c>
      <c r="F49" s="32">
        <v>546</v>
      </c>
      <c r="G49" s="111">
        <v>91</v>
      </c>
      <c r="H49" s="9">
        <v>154</v>
      </c>
      <c r="I49" s="111">
        <v>154</v>
      </c>
      <c r="J49" s="9">
        <v>0</v>
      </c>
      <c r="K49" s="111">
        <v>57</v>
      </c>
      <c r="L49" s="65">
        <f t="shared" ref="L49:L86" si="2">+G49+H49+K49</f>
        <v>302</v>
      </c>
      <c r="M49" s="59">
        <f t="shared" si="0"/>
        <v>0.55311355311355315</v>
      </c>
    </row>
    <row r="50" spans="2:13" x14ac:dyDescent="0.3">
      <c r="B50" s="377"/>
      <c r="C50" s="157">
        <v>2016</v>
      </c>
      <c r="D50" s="32">
        <v>45</v>
      </c>
      <c r="E50" s="65">
        <v>30</v>
      </c>
      <c r="F50" s="32">
        <v>495</v>
      </c>
      <c r="G50" s="111">
        <v>67</v>
      </c>
      <c r="H50" s="9">
        <v>152</v>
      </c>
      <c r="I50" s="111">
        <v>152</v>
      </c>
      <c r="J50" s="9">
        <v>0</v>
      </c>
      <c r="K50" s="111">
        <v>72</v>
      </c>
      <c r="L50" s="65">
        <f t="shared" si="2"/>
        <v>291</v>
      </c>
      <c r="M50" s="59">
        <f t="shared" si="0"/>
        <v>0.58787878787878789</v>
      </c>
    </row>
    <row r="51" spans="2:13" x14ac:dyDescent="0.3">
      <c r="B51" s="378"/>
      <c r="C51" s="157">
        <v>2015</v>
      </c>
      <c r="D51" s="186">
        <v>54</v>
      </c>
      <c r="E51" s="65">
        <v>43</v>
      </c>
      <c r="F51" s="186">
        <v>484</v>
      </c>
      <c r="G51" s="115">
        <v>86</v>
      </c>
      <c r="H51" s="9">
        <v>194</v>
      </c>
      <c r="I51" s="115">
        <v>194</v>
      </c>
      <c r="J51" s="315">
        <v>0</v>
      </c>
      <c r="K51" s="115">
        <v>79</v>
      </c>
      <c r="L51" s="65">
        <f t="shared" si="2"/>
        <v>359</v>
      </c>
      <c r="M51" s="113">
        <f t="shared" ref="M51:M86" si="3">+L51/F51</f>
        <v>0.74173553719008267</v>
      </c>
    </row>
    <row r="52" spans="2:13" x14ac:dyDescent="0.3">
      <c r="B52" s="376" t="s">
        <v>15</v>
      </c>
      <c r="C52" s="237">
        <v>2019</v>
      </c>
      <c r="D52" s="32">
        <v>71</v>
      </c>
      <c r="E52" s="288">
        <v>60</v>
      </c>
      <c r="F52" s="32">
        <v>815</v>
      </c>
      <c r="G52" s="65">
        <v>193</v>
      </c>
      <c r="H52" s="289">
        <v>313</v>
      </c>
      <c r="I52" s="65">
        <v>312</v>
      </c>
      <c r="J52" s="32">
        <v>1</v>
      </c>
      <c r="K52" s="65">
        <v>104</v>
      </c>
      <c r="L52" s="288">
        <f t="shared" si="2"/>
        <v>610</v>
      </c>
      <c r="M52" s="56">
        <f t="shared" si="3"/>
        <v>0.74846625766871167</v>
      </c>
    </row>
    <row r="53" spans="2:13" x14ac:dyDescent="0.3">
      <c r="B53" s="377"/>
      <c r="C53" s="157">
        <v>2018</v>
      </c>
      <c r="D53" s="32">
        <v>68</v>
      </c>
      <c r="E53" s="65">
        <v>48</v>
      </c>
      <c r="F53" s="32">
        <v>752</v>
      </c>
      <c r="G53" s="111">
        <v>145</v>
      </c>
      <c r="H53" s="9">
        <v>280</v>
      </c>
      <c r="I53" s="111">
        <v>280</v>
      </c>
      <c r="J53" s="9">
        <v>0</v>
      </c>
      <c r="K53" s="111">
        <v>95</v>
      </c>
      <c r="L53" s="65">
        <f>+G53+H53+K53</f>
        <v>520</v>
      </c>
      <c r="M53" s="56">
        <f>+L53/F53</f>
        <v>0.69148936170212771</v>
      </c>
    </row>
    <row r="54" spans="2:13" x14ac:dyDescent="0.3">
      <c r="B54" s="377"/>
      <c r="C54" s="157">
        <v>2017</v>
      </c>
      <c r="D54" s="32">
        <v>60</v>
      </c>
      <c r="E54" s="65">
        <v>42</v>
      </c>
      <c r="F54" s="32">
        <v>690</v>
      </c>
      <c r="G54" s="111">
        <v>125</v>
      </c>
      <c r="H54" s="9">
        <v>207</v>
      </c>
      <c r="I54" s="111">
        <v>207</v>
      </c>
      <c r="J54" s="9">
        <v>0</v>
      </c>
      <c r="K54" s="111">
        <v>86</v>
      </c>
      <c r="L54" s="65">
        <f t="shared" si="2"/>
        <v>418</v>
      </c>
      <c r="M54" s="59">
        <f t="shared" si="3"/>
        <v>0.60579710144927534</v>
      </c>
    </row>
    <row r="55" spans="2:13" x14ac:dyDescent="0.3">
      <c r="B55" s="377"/>
      <c r="C55" s="157">
        <v>2016</v>
      </c>
      <c r="D55" s="32">
        <v>59</v>
      </c>
      <c r="E55" s="65">
        <v>43</v>
      </c>
      <c r="F55" s="32">
        <v>645</v>
      </c>
      <c r="G55" s="111">
        <v>140</v>
      </c>
      <c r="H55" s="9">
        <v>187</v>
      </c>
      <c r="I55" s="111">
        <v>187</v>
      </c>
      <c r="J55" s="9">
        <v>0</v>
      </c>
      <c r="K55" s="111">
        <v>114</v>
      </c>
      <c r="L55" s="65">
        <f t="shared" si="2"/>
        <v>441</v>
      </c>
      <c r="M55" s="59">
        <f t="shared" si="3"/>
        <v>0.68372093023255809</v>
      </c>
    </row>
    <row r="56" spans="2:13" x14ac:dyDescent="0.3">
      <c r="B56" s="378"/>
      <c r="C56" s="157">
        <v>2015</v>
      </c>
      <c r="D56" s="186">
        <v>68</v>
      </c>
      <c r="E56" s="65">
        <v>47</v>
      </c>
      <c r="F56" s="32">
        <v>665</v>
      </c>
      <c r="G56" s="111">
        <v>134</v>
      </c>
      <c r="H56" s="9">
        <v>194</v>
      </c>
      <c r="I56" s="111">
        <v>194</v>
      </c>
      <c r="J56" s="9">
        <v>0</v>
      </c>
      <c r="K56" s="111">
        <v>100</v>
      </c>
      <c r="L56" s="65">
        <f t="shared" si="2"/>
        <v>428</v>
      </c>
      <c r="M56" s="59">
        <f t="shared" si="3"/>
        <v>0.64360902255639096</v>
      </c>
    </row>
    <row r="57" spans="2:13" x14ac:dyDescent="0.3">
      <c r="B57" s="376" t="s">
        <v>16</v>
      </c>
      <c r="C57" s="237">
        <v>2019</v>
      </c>
      <c r="D57" s="32">
        <v>63</v>
      </c>
      <c r="E57" s="288">
        <v>38</v>
      </c>
      <c r="F57" s="289">
        <v>700</v>
      </c>
      <c r="G57" s="288">
        <v>100</v>
      </c>
      <c r="H57" s="289">
        <v>178</v>
      </c>
      <c r="I57" s="288">
        <v>176</v>
      </c>
      <c r="J57" s="289">
        <v>2</v>
      </c>
      <c r="K57" s="288">
        <v>121</v>
      </c>
      <c r="L57" s="288">
        <f t="shared" si="2"/>
        <v>399</v>
      </c>
      <c r="M57" s="68">
        <f t="shared" si="3"/>
        <v>0.56999999999999995</v>
      </c>
    </row>
    <row r="58" spans="2:13" x14ac:dyDescent="0.3">
      <c r="B58" s="377"/>
      <c r="C58" s="157">
        <v>2018</v>
      </c>
      <c r="D58" s="32">
        <v>63</v>
      </c>
      <c r="E58" s="65">
        <v>32</v>
      </c>
      <c r="F58" s="32">
        <v>724</v>
      </c>
      <c r="G58" s="111">
        <v>104</v>
      </c>
      <c r="H58" s="9">
        <v>199</v>
      </c>
      <c r="I58" s="111">
        <v>199</v>
      </c>
      <c r="J58" s="9">
        <v>0</v>
      </c>
      <c r="K58" s="111">
        <v>63</v>
      </c>
      <c r="L58" s="65">
        <f>+G58+H58+K58</f>
        <v>366</v>
      </c>
      <c r="M58" s="59">
        <f>+L58/F58</f>
        <v>0.50552486187845302</v>
      </c>
    </row>
    <row r="59" spans="2:13" x14ac:dyDescent="0.3">
      <c r="B59" s="377"/>
      <c r="C59" s="157">
        <v>2017</v>
      </c>
      <c r="D59" s="32">
        <v>56</v>
      </c>
      <c r="E59" s="65">
        <v>29</v>
      </c>
      <c r="F59" s="32">
        <v>631</v>
      </c>
      <c r="G59" s="111">
        <v>68</v>
      </c>
      <c r="H59" s="9">
        <v>155</v>
      </c>
      <c r="I59" s="111">
        <v>155</v>
      </c>
      <c r="J59" s="9">
        <v>0</v>
      </c>
      <c r="K59" s="111">
        <v>63</v>
      </c>
      <c r="L59" s="65">
        <f t="shared" si="2"/>
        <v>286</v>
      </c>
      <c r="M59" s="59">
        <f t="shared" si="3"/>
        <v>0.45324881141045958</v>
      </c>
    </row>
    <row r="60" spans="2:13" x14ac:dyDescent="0.3">
      <c r="B60" s="377"/>
      <c r="C60" s="157">
        <v>2016</v>
      </c>
      <c r="D60" s="32">
        <v>52</v>
      </c>
      <c r="E60" s="65">
        <v>25</v>
      </c>
      <c r="F60" s="32">
        <v>574</v>
      </c>
      <c r="G60" s="111">
        <v>77</v>
      </c>
      <c r="H60" s="9">
        <v>124</v>
      </c>
      <c r="I60" s="111">
        <v>124</v>
      </c>
      <c r="J60" s="9">
        <v>0</v>
      </c>
      <c r="K60" s="111">
        <v>59</v>
      </c>
      <c r="L60" s="65">
        <f t="shared" si="2"/>
        <v>260</v>
      </c>
      <c r="M60" s="59">
        <f t="shared" si="3"/>
        <v>0.45296167247386759</v>
      </c>
    </row>
    <row r="61" spans="2:13" x14ac:dyDescent="0.3">
      <c r="B61" s="378"/>
      <c r="C61" s="157">
        <v>2015</v>
      </c>
      <c r="D61" s="186">
        <v>60</v>
      </c>
      <c r="E61" s="65">
        <v>27</v>
      </c>
      <c r="F61" s="32">
        <v>611</v>
      </c>
      <c r="G61" s="115">
        <v>101</v>
      </c>
      <c r="H61" s="9">
        <v>156</v>
      </c>
      <c r="I61" s="115">
        <v>156</v>
      </c>
      <c r="J61" s="9">
        <v>0</v>
      </c>
      <c r="K61" s="115">
        <v>42</v>
      </c>
      <c r="L61" s="65">
        <f t="shared" si="2"/>
        <v>299</v>
      </c>
      <c r="M61" s="113">
        <f t="shared" si="3"/>
        <v>0.48936170212765956</v>
      </c>
    </row>
    <row r="62" spans="2:13" x14ac:dyDescent="0.3">
      <c r="B62" s="376" t="s">
        <v>17</v>
      </c>
      <c r="C62" s="237">
        <v>2019</v>
      </c>
      <c r="D62" s="32">
        <v>14</v>
      </c>
      <c r="E62" s="288">
        <v>10</v>
      </c>
      <c r="F62" s="289">
        <v>157</v>
      </c>
      <c r="G62" s="65">
        <v>41</v>
      </c>
      <c r="H62" s="289">
        <v>21</v>
      </c>
      <c r="I62" s="65">
        <v>21</v>
      </c>
      <c r="J62" s="289">
        <v>0</v>
      </c>
      <c r="K62" s="65">
        <v>9</v>
      </c>
      <c r="L62" s="288">
        <f t="shared" si="2"/>
        <v>71</v>
      </c>
      <c r="M62" s="56">
        <f t="shared" si="3"/>
        <v>0.45222929936305734</v>
      </c>
    </row>
    <row r="63" spans="2:13" x14ac:dyDescent="0.3">
      <c r="B63" s="377"/>
      <c r="C63" s="157">
        <v>2018</v>
      </c>
      <c r="D63" s="32">
        <v>14</v>
      </c>
      <c r="E63" s="65">
        <v>11</v>
      </c>
      <c r="F63" s="32">
        <v>164</v>
      </c>
      <c r="G63" s="111">
        <v>23</v>
      </c>
      <c r="H63" s="9">
        <v>36</v>
      </c>
      <c r="I63" s="111">
        <v>36</v>
      </c>
      <c r="J63" s="9">
        <v>0</v>
      </c>
      <c r="K63" s="111">
        <v>40</v>
      </c>
      <c r="L63" s="65">
        <f>+G63+H63+K63</f>
        <v>99</v>
      </c>
      <c r="M63" s="59">
        <f>+L63/F63</f>
        <v>0.60365853658536583</v>
      </c>
    </row>
    <row r="64" spans="2:13" x14ac:dyDescent="0.3">
      <c r="B64" s="377"/>
      <c r="C64" s="157">
        <v>2017</v>
      </c>
      <c r="D64" s="32">
        <v>16</v>
      </c>
      <c r="E64" s="65">
        <v>8</v>
      </c>
      <c r="F64" s="32">
        <v>183</v>
      </c>
      <c r="G64" s="111">
        <v>17</v>
      </c>
      <c r="H64" s="9">
        <v>28</v>
      </c>
      <c r="I64" s="111">
        <v>28</v>
      </c>
      <c r="J64" s="9">
        <v>0</v>
      </c>
      <c r="K64" s="111">
        <v>40</v>
      </c>
      <c r="L64" s="65">
        <f t="shared" si="2"/>
        <v>85</v>
      </c>
      <c r="M64" s="59">
        <f t="shared" si="3"/>
        <v>0.46448087431693991</v>
      </c>
    </row>
    <row r="65" spans="2:15" x14ac:dyDescent="0.3">
      <c r="B65" s="377"/>
      <c r="C65" s="157">
        <v>2016</v>
      </c>
      <c r="D65" s="32">
        <v>15</v>
      </c>
      <c r="E65" s="65">
        <v>9</v>
      </c>
      <c r="F65" s="32">
        <v>174</v>
      </c>
      <c r="G65" s="111">
        <v>25</v>
      </c>
      <c r="H65" s="9">
        <v>31</v>
      </c>
      <c r="I65" s="111">
        <v>31</v>
      </c>
      <c r="J65" s="9">
        <v>0</v>
      </c>
      <c r="K65" s="111">
        <v>31</v>
      </c>
      <c r="L65" s="65">
        <f t="shared" si="2"/>
        <v>87</v>
      </c>
      <c r="M65" s="59">
        <f t="shared" si="3"/>
        <v>0.5</v>
      </c>
    </row>
    <row r="66" spans="2:15" x14ac:dyDescent="0.3">
      <c r="B66" s="378"/>
      <c r="C66" s="157">
        <v>2015</v>
      </c>
      <c r="D66" s="32">
        <v>12</v>
      </c>
      <c r="E66" s="65">
        <v>4</v>
      </c>
      <c r="F66" s="186">
        <v>135</v>
      </c>
      <c r="G66" s="111">
        <v>16</v>
      </c>
      <c r="H66" s="9">
        <v>8</v>
      </c>
      <c r="I66" s="111">
        <v>8</v>
      </c>
      <c r="J66" s="9">
        <v>0</v>
      </c>
      <c r="K66" s="111">
        <v>5</v>
      </c>
      <c r="L66" s="65">
        <f t="shared" si="2"/>
        <v>29</v>
      </c>
      <c r="M66" s="116">
        <f t="shared" si="3"/>
        <v>0.21481481481481482</v>
      </c>
    </row>
    <row r="67" spans="2:15" ht="15.6" customHeight="1" x14ac:dyDescent="0.3">
      <c r="B67" s="376" t="s">
        <v>18</v>
      </c>
      <c r="C67" s="237">
        <v>2019</v>
      </c>
      <c r="D67" s="289">
        <v>46</v>
      </c>
      <c r="E67" s="288">
        <v>28</v>
      </c>
      <c r="F67" s="32">
        <v>542</v>
      </c>
      <c r="G67" s="288">
        <v>34</v>
      </c>
      <c r="H67" s="289">
        <v>130</v>
      </c>
      <c r="I67" s="288">
        <v>130</v>
      </c>
      <c r="J67" s="289">
        <v>0</v>
      </c>
      <c r="K67" s="288">
        <v>93</v>
      </c>
      <c r="L67" s="288">
        <f t="shared" si="2"/>
        <v>257</v>
      </c>
      <c r="M67" s="56">
        <f t="shared" si="3"/>
        <v>0.47416974169741699</v>
      </c>
      <c r="O67" s="31"/>
    </row>
    <row r="68" spans="2:15" ht="15.6" customHeight="1" x14ac:dyDescent="0.3">
      <c r="B68" s="377"/>
      <c r="C68" s="157">
        <v>2018</v>
      </c>
      <c r="D68" s="32">
        <v>43</v>
      </c>
      <c r="E68" s="65">
        <v>21</v>
      </c>
      <c r="F68" s="32">
        <v>459</v>
      </c>
      <c r="G68" s="111">
        <v>45</v>
      </c>
      <c r="H68" s="9">
        <v>105</v>
      </c>
      <c r="I68" s="111">
        <v>105</v>
      </c>
      <c r="J68" s="9">
        <v>0</v>
      </c>
      <c r="K68" s="111">
        <v>69</v>
      </c>
      <c r="L68" s="65">
        <f>+G68+H68+K68</f>
        <v>219</v>
      </c>
      <c r="M68" s="59">
        <f>+L68/F68</f>
        <v>0.47712418300653597</v>
      </c>
      <c r="O68" s="31"/>
    </row>
    <row r="69" spans="2:15" ht="15.6" customHeight="1" x14ac:dyDescent="0.3">
      <c r="B69" s="377"/>
      <c r="C69" s="157">
        <v>2017</v>
      </c>
      <c r="D69" s="32">
        <v>38</v>
      </c>
      <c r="E69" s="65">
        <v>19</v>
      </c>
      <c r="F69" s="32">
        <v>410</v>
      </c>
      <c r="G69" s="111">
        <v>58</v>
      </c>
      <c r="H69" s="9">
        <v>83</v>
      </c>
      <c r="I69" s="111">
        <v>83</v>
      </c>
      <c r="J69" s="9">
        <v>0</v>
      </c>
      <c r="K69" s="111">
        <v>55</v>
      </c>
      <c r="L69" s="65">
        <f t="shared" si="2"/>
        <v>196</v>
      </c>
      <c r="M69" s="59">
        <f t="shared" si="3"/>
        <v>0.47804878048780486</v>
      </c>
    </row>
    <row r="70" spans="2:15" x14ac:dyDescent="0.3">
      <c r="B70" s="377"/>
      <c r="C70" s="157">
        <v>2016</v>
      </c>
      <c r="D70" s="32">
        <v>41</v>
      </c>
      <c r="E70" s="65">
        <v>20</v>
      </c>
      <c r="F70" s="32">
        <v>451</v>
      </c>
      <c r="G70" s="111">
        <v>37</v>
      </c>
      <c r="H70" s="9">
        <v>80</v>
      </c>
      <c r="I70" s="111">
        <v>78</v>
      </c>
      <c r="J70" s="9">
        <v>2</v>
      </c>
      <c r="K70" s="111">
        <v>64</v>
      </c>
      <c r="L70" s="65">
        <f t="shared" si="2"/>
        <v>181</v>
      </c>
      <c r="M70" s="59">
        <f t="shared" si="3"/>
        <v>0.40133037694013302</v>
      </c>
    </row>
    <row r="71" spans="2:15" x14ac:dyDescent="0.3">
      <c r="B71" s="378"/>
      <c r="C71" s="238">
        <v>2015</v>
      </c>
      <c r="D71" s="186">
        <v>51</v>
      </c>
      <c r="E71" s="65">
        <v>24</v>
      </c>
      <c r="F71" s="32">
        <v>539</v>
      </c>
      <c r="G71" s="111">
        <v>44</v>
      </c>
      <c r="H71" s="9">
        <v>103</v>
      </c>
      <c r="I71" s="115">
        <v>105</v>
      </c>
      <c r="J71" s="315">
        <v>0</v>
      </c>
      <c r="K71" s="111">
        <v>81</v>
      </c>
      <c r="L71" s="65">
        <f t="shared" si="2"/>
        <v>228</v>
      </c>
      <c r="M71" s="59">
        <f t="shared" si="3"/>
        <v>0.42300556586270871</v>
      </c>
    </row>
    <row r="72" spans="2:15" x14ac:dyDescent="0.3">
      <c r="B72" s="376" t="s">
        <v>19</v>
      </c>
      <c r="C72" s="219">
        <v>2019</v>
      </c>
      <c r="D72" s="32">
        <v>37</v>
      </c>
      <c r="E72" s="288">
        <v>25</v>
      </c>
      <c r="F72" s="289">
        <v>436</v>
      </c>
      <c r="G72" s="288">
        <v>75</v>
      </c>
      <c r="H72" s="289">
        <v>104</v>
      </c>
      <c r="I72" s="65">
        <v>103</v>
      </c>
      <c r="J72" s="289">
        <v>1</v>
      </c>
      <c r="K72" s="288">
        <v>91</v>
      </c>
      <c r="L72" s="288">
        <f t="shared" si="2"/>
        <v>270</v>
      </c>
      <c r="M72" s="314">
        <f t="shared" si="3"/>
        <v>0.61926605504587151</v>
      </c>
    </row>
    <row r="73" spans="2:15" x14ac:dyDescent="0.3">
      <c r="B73" s="377"/>
      <c r="C73" s="157">
        <v>2018</v>
      </c>
      <c r="D73" s="32">
        <v>35</v>
      </c>
      <c r="E73" s="65">
        <v>19</v>
      </c>
      <c r="F73" s="32">
        <v>370</v>
      </c>
      <c r="G73" s="111">
        <v>51</v>
      </c>
      <c r="H73" s="9">
        <v>139</v>
      </c>
      <c r="I73" s="111">
        <v>139</v>
      </c>
      <c r="J73" s="9">
        <v>0</v>
      </c>
      <c r="K73" s="111">
        <v>30</v>
      </c>
      <c r="L73" s="65">
        <f>+G73+H73+K73</f>
        <v>220</v>
      </c>
      <c r="M73" s="59">
        <f>+L73/F73</f>
        <v>0.59459459459459463</v>
      </c>
    </row>
    <row r="74" spans="2:15" x14ac:dyDescent="0.3">
      <c r="B74" s="377"/>
      <c r="C74" s="157">
        <v>2017</v>
      </c>
      <c r="D74" s="32">
        <v>35</v>
      </c>
      <c r="E74" s="65">
        <v>21</v>
      </c>
      <c r="F74" s="32">
        <v>406</v>
      </c>
      <c r="G74" s="111">
        <v>59</v>
      </c>
      <c r="H74" s="9">
        <v>132</v>
      </c>
      <c r="I74" s="111">
        <v>132</v>
      </c>
      <c r="J74" s="9">
        <v>0</v>
      </c>
      <c r="K74" s="111">
        <v>46</v>
      </c>
      <c r="L74" s="65">
        <f t="shared" si="2"/>
        <v>237</v>
      </c>
      <c r="M74" s="59">
        <f t="shared" si="3"/>
        <v>0.58374384236453203</v>
      </c>
    </row>
    <row r="75" spans="2:15" x14ac:dyDescent="0.3">
      <c r="B75" s="377"/>
      <c r="C75" s="157">
        <v>2016</v>
      </c>
      <c r="D75" s="32">
        <v>38</v>
      </c>
      <c r="E75" s="65">
        <v>25</v>
      </c>
      <c r="F75" s="32">
        <v>442</v>
      </c>
      <c r="G75" s="111">
        <v>43</v>
      </c>
      <c r="H75" s="9">
        <v>155</v>
      </c>
      <c r="I75" s="111">
        <v>155</v>
      </c>
      <c r="J75" s="9">
        <v>0</v>
      </c>
      <c r="K75" s="111">
        <v>58</v>
      </c>
      <c r="L75" s="65">
        <f t="shared" si="2"/>
        <v>256</v>
      </c>
      <c r="M75" s="59">
        <f t="shared" si="3"/>
        <v>0.579185520361991</v>
      </c>
    </row>
    <row r="76" spans="2:15" x14ac:dyDescent="0.3">
      <c r="B76" s="378"/>
      <c r="C76" s="157">
        <v>2015</v>
      </c>
      <c r="D76" s="32">
        <v>49</v>
      </c>
      <c r="E76" s="65">
        <v>25</v>
      </c>
      <c r="F76" s="32">
        <v>487</v>
      </c>
      <c r="G76" s="115">
        <v>47</v>
      </c>
      <c r="H76" s="9">
        <v>151</v>
      </c>
      <c r="I76" s="111">
        <v>153</v>
      </c>
      <c r="J76" s="315">
        <v>0</v>
      </c>
      <c r="K76" s="111">
        <v>47</v>
      </c>
      <c r="L76" s="65">
        <f t="shared" si="2"/>
        <v>245</v>
      </c>
      <c r="M76" s="116">
        <f t="shared" si="3"/>
        <v>0.50308008213552358</v>
      </c>
    </row>
    <row r="77" spans="2:15" x14ac:dyDescent="0.3">
      <c r="B77" s="376" t="s">
        <v>43</v>
      </c>
      <c r="C77" s="237">
        <v>2019</v>
      </c>
      <c r="D77" s="289">
        <v>15</v>
      </c>
      <c r="E77" s="288">
        <v>8</v>
      </c>
      <c r="F77" s="289">
        <v>180</v>
      </c>
      <c r="G77" s="65">
        <v>52</v>
      </c>
      <c r="H77" s="289">
        <v>44</v>
      </c>
      <c r="I77" s="288">
        <v>44</v>
      </c>
      <c r="J77" s="32">
        <v>0</v>
      </c>
      <c r="K77" s="288">
        <v>0</v>
      </c>
      <c r="L77" s="288">
        <f t="shared" si="2"/>
        <v>96</v>
      </c>
      <c r="M77" s="56">
        <f t="shared" si="3"/>
        <v>0.53333333333333333</v>
      </c>
    </row>
    <row r="78" spans="2:15" x14ac:dyDescent="0.3">
      <c r="B78" s="377"/>
      <c r="C78" s="157">
        <v>2018</v>
      </c>
      <c r="D78" s="32">
        <v>15</v>
      </c>
      <c r="E78" s="65">
        <v>8</v>
      </c>
      <c r="F78" s="32">
        <v>180</v>
      </c>
      <c r="G78" s="111">
        <v>45</v>
      </c>
      <c r="H78" s="9">
        <v>51</v>
      </c>
      <c r="I78" s="111">
        <v>51</v>
      </c>
      <c r="J78" s="9">
        <v>0</v>
      </c>
      <c r="K78" s="111">
        <v>0</v>
      </c>
      <c r="L78" s="65">
        <f>+G78+H78+K78</f>
        <v>96</v>
      </c>
      <c r="M78" s="59">
        <f>+L78/F78</f>
        <v>0.53333333333333333</v>
      </c>
    </row>
    <row r="79" spans="2:15" x14ac:dyDescent="0.3">
      <c r="B79" s="377"/>
      <c r="C79" s="157">
        <v>2017</v>
      </c>
      <c r="D79" s="32">
        <v>15</v>
      </c>
      <c r="E79" s="65">
        <v>8</v>
      </c>
      <c r="F79" s="32">
        <v>180</v>
      </c>
      <c r="G79" s="111">
        <v>47</v>
      </c>
      <c r="H79" s="9">
        <v>44</v>
      </c>
      <c r="I79" s="111">
        <v>44</v>
      </c>
      <c r="J79" s="9">
        <v>0</v>
      </c>
      <c r="K79" s="111">
        <v>5</v>
      </c>
      <c r="L79" s="65">
        <f t="shared" si="2"/>
        <v>96</v>
      </c>
      <c r="M79" s="59">
        <f t="shared" si="3"/>
        <v>0.53333333333333333</v>
      </c>
    </row>
    <row r="80" spans="2:15" x14ac:dyDescent="0.3">
      <c r="B80" s="377"/>
      <c r="C80" s="157">
        <v>2016</v>
      </c>
      <c r="D80" s="32">
        <v>15</v>
      </c>
      <c r="E80" s="65">
        <v>8</v>
      </c>
      <c r="F80" s="32">
        <v>172</v>
      </c>
      <c r="G80" s="111">
        <v>36</v>
      </c>
      <c r="H80" s="9">
        <v>46</v>
      </c>
      <c r="I80" s="111">
        <v>45</v>
      </c>
      <c r="J80" s="9">
        <v>1</v>
      </c>
      <c r="K80" s="111">
        <v>7</v>
      </c>
      <c r="L80" s="65">
        <f t="shared" si="2"/>
        <v>89</v>
      </c>
      <c r="M80" s="59">
        <f t="shared" si="3"/>
        <v>0.51744186046511631</v>
      </c>
    </row>
    <row r="81" spans="2:13" x14ac:dyDescent="0.3">
      <c r="B81" s="378"/>
      <c r="C81" s="238">
        <v>2015</v>
      </c>
      <c r="D81" s="32">
        <v>19</v>
      </c>
      <c r="E81" s="65">
        <v>9</v>
      </c>
      <c r="F81" s="32">
        <v>189</v>
      </c>
      <c r="G81" s="111">
        <v>35</v>
      </c>
      <c r="H81" s="9">
        <v>44</v>
      </c>
      <c r="I81" s="111">
        <v>44</v>
      </c>
      <c r="J81" s="9">
        <v>0</v>
      </c>
      <c r="K81" s="111">
        <v>8</v>
      </c>
      <c r="L81" s="65">
        <f t="shared" si="2"/>
        <v>87</v>
      </c>
      <c r="M81" s="59">
        <f t="shared" si="3"/>
        <v>0.46031746031746029</v>
      </c>
    </row>
    <row r="82" spans="2:13" x14ac:dyDescent="0.3">
      <c r="B82" s="376" t="s">
        <v>20</v>
      </c>
      <c r="C82" s="219">
        <v>2019</v>
      </c>
      <c r="D82" s="289">
        <v>6</v>
      </c>
      <c r="E82" s="288">
        <v>5</v>
      </c>
      <c r="F82" s="289">
        <v>58</v>
      </c>
      <c r="G82" s="288">
        <v>9</v>
      </c>
      <c r="H82" s="288">
        <v>39</v>
      </c>
      <c r="I82" s="288">
        <v>39</v>
      </c>
      <c r="J82" s="288">
        <v>0</v>
      </c>
      <c r="K82" s="288">
        <v>0</v>
      </c>
      <c r="L82" s="288">
        <f t="shared" si="2"/>
        <v>48</v>
      </c>
      <c r="M82" s="314">
        <f t="shared" si="3"/>
        <v>0.82758620689655171</v>
      </c>
    </row>
    <row r="83" spans="2:13" x14ac:dyDescent="0.3">
      <c r="B83" s="377"/>
      <c r="C83" s="157">
        <v>2018</v>
      </c>
      <c r="D83" s="32">
        <v>6</v>
      </c>
      <c r="E83" s="65">
        <v>3</v>
      </c>
      <c r="F83" s="32">
        <v>72</v>
      </c>
      <c r="G83" s="111">
        <v>4</v>
      </c>
      <c r="H83" s="111">
        <v>32</v>
      </c>
      <c r="I83" s="111">
        <v>32</v>
      </c>
      <c r="J83" s="111">
        <v>0</v>
      </c>
      <c r="K83" s="111">
        <v>0</v>
      </c>
      <c r="L83" s="65">
        <f>+G83+H83+K83</f>
        <v>36</v>
      </c>
      <c r="M83" s="59">
        <f>+L83/F83</f>
        <v>0.5</v>
      </c>
    </row>
    <row r="84" spans="2:13" x14ac:dyDescent="0.3">
      <c r="B84" s="377"/>
      <c r="C84" s="157">
        <v>2017</v>
      </c>
      <c r="D84" s="32">
        <v>6</v>
      </c>
      <c r="E84" s="65">
        <v>4</v>
      </c>
      <c r="F84" s="32">
        <v>72</v>
      </c>
      <c r="G84" s="111">
        <v>0</v>
      </c>
      <c r="H84" s="111">
        <v>44</v>
      </c>
      <c r="I84" s="111">
        <v>44</v>
      </c>
      <c r="J84" s="111">
        <v>0</v>
      </c>
      <c r="K84" s="111">
        <v>0</v>
      </c>
      <c r="L84" s="65">
        <f t="shared" si="2"/>
        <v>44</v>
      </c>
      <c r="M84" s="59">
        <f t="shared" si="3"/>
        <v>0.61111111111111116</v>
      </c>
    </row>
    <row r="85" spans="2:13" x14ac:dyDescent="0.3">
      <c r="B85" s="377"/>
      <c r="C85" s="157">
        <v>2016</v>
      </c>
      <c r="D85" s="32">
        <v>7</v>
      </c>
      <c r="E85" s="65">
        <v>4</v>
      </c>
      <c r="F85" s="32">
        <v>65</v>
      </c>
      <c r="G85" s="111">
        <v>5</v>
      </c>
      <c r="H85" s="111">
        <v>42</v>
      </c>
      <c r="I85" s="111">
        <v>42</v>
      </c>
      <c r="J85" s="111">
        <v>0</v>
      </c>
      <c r="K85" s="111">
        <v>1</v>
      </c>
      <c r="L85" s="65">
        <f t="shared" si="2"/>
        <v>48</v>
      </c>
      <c r="M85" s="59">
        <f t="shared" si="3"/>
        <v>0.7384615384615385</v>
      </c>
    </row>
    <row r="86" spans="2:13" x14ac:dyDescent="0.3">
      <c r="B86" s="378"/>
      <c r="C86" s="238">
        <v>2015</v>
      </c>
      <c r="D86" s="186">
        <v>10</v>
      </c>
      <c r="E86" s="66">
        <v>9</v>
      </c>
      <c r="F86" s="32">
        <v>91</v>
      </c>
      <c r="G86" s="115">
        <v>17</v>
      </c>
      <c r="H86" s="115">
        <v>44</v>
      </c>
      <c r="I86" s="115">
        <v>47</v>
      </c>
      <c r="J86" s="115">
        <v>1</v>
      </c>
      <c r="K86" s="115">
        <v>4</v>
      </c>
      <c r="L86" s="66">
        <f t="shared" si="2"/>
        <v>65</v>
      </c>
      <c r="M86" s="59">
        <f t="shared" si="3"/>
        <v>0.7142857142857143</v>
      </c>
    </row>
    <row r="87" spans="2:13" x14ac:dyDescent="0.3">
      <c r="B87" s="30" t="s">
        <v>201</v>
      </c>
      <c r="C87" s="219"/>
      <c r="E87" s="31"/>
      <c r="F87" s="68"/>
    </row>
    <row r="88" spans="2:13" x14ac:dyDescent="0.3">
      <c r="F88" s="99"/>
      <c r="G88" s="99"/>
      <c r="I88" s="99"/>
      <c r="J88" s="99"/>
      <c r="K88" s="321"/>
      <c r="L88" s="99"/>
    </row>
    <row r="89" spans="2:13" x14ac:dyDescent="0.3">
      <c r="M89" s="99"/>
    </row>
  </sheetData>
  <mergeCells count="19">
    <mergeCell ref="B4:B6"/>
    <mergeCell ref="C4:C6"/>
    <mergeCell ref="K4:K5"/>
    <mergeCell ref="B7:B11"/>
    <mergeCell ref="B12:B16"/>
    <mergeCell ref="B17:B21"/>
    <mergeCell ref="B82:B86"/>
    <mergeCell ref="B72:B76"/>
    <mergeCell ref="B77:B81"/>
    <mergeCell ref="B52:B56"/>
    <mergeCell ref="B57:B61"/>
    <mergeCell ref="B62:B66"/>
    <mergeCell ref="B67:B71"/>
    <mergeCell ref="B22:B26"/>
    <mergeCell ref="B27:B31"/>
    <mergeCell ref="B32:B36"/>
    <mergeCell ref="B37:B41"/>
    <mergeCell ref="B42:B46"/>
    <mergeCell ref="B47:B5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21"/>
  <sheetViews>
    <sheetView showGridLines="0" zoomScaleNormal="100" workbookViewId="0"/>
  </sheetViews>
  <sheetFormatPr defaultRowHeight="14.4" x14ac:dyDescent="0.3"/>
  <cols>
    <col min="1" max="1" width="1.77734375" style="47" customWidth="1"/>
    <col min="2" max="2" width="75.77734375" style="47" customWidth="1"/>
    <col min="3" max="3" width="11.5546875" style="47" customWidth="1"/>
    <col min="4" max="4" width="24.109375" style="47" bestFit="1" customWidth="1"/>
    <col min="5" max="5" width="31" style="47" bestFit="1" customWidth="1"/>
    <col min="6" max="6" width="28.44140625" style="47" bestFit="1" customWidth="1"/>
    <col min="7" max="7" width="36.109375" style="47" customWidth="1"/>
    <col min="8" max="8" width="47.33203125" style="47" bestFit="1" customWidth="1"/>
    <col min="9" max="9" width="26" style="47" customWidth="1"/>
    <col min="10" max="10" width="31" style="47" bestFit="1" customWidth="1"/>
    <col min="11" max="11" width="25.77734375" style="47" customWidth="1"/>
    <col min="12" max="12" width="28" style="47" customWidth="1"/>
    <col min="13" max="13" width="27.5546875" style="47" bestFit="1" customWidth="1"/>
    <col min="14" max="14" width="8.88671875" style="31"/>
    <col min="15" max="16384" width="8.88671875" style="47"/>
  </cols>
  <sheetData>
    <row r="1" spans="2:19" ht="14.4" customHeight="1" x14ac:dyDescent="0.3">
      <c r="C1" s="3"/>
      <c r="D1" s="156"/>
      <c r="E1" s="156"/>
      <c r="F1" s="156"/>
      <c r="G1" s="156"/>
      <c r="H1" s="156"/>
      <c r="I1" s="156"/>
      <c r="J1" s="156"/>
    </row>
    <row r="2" spans="2:19" x14ac:dyDescent="0.3">
      <c r="B2" s="52" t="s">
        <v>151</v>
      </c>
      <c r="C2" s="3"/>
      <c r="D2" s="156"/>
      <c r="E2" s="156"/>
      <c r="F2" s="156"/>
      <c r="G2" s="156"/>
      <c r="H2" s="156"/>
      <c r="I2" s="156"/>
      <c r="J2" s="156"/>
    </row>
    <row r="3" spans="2:19" x14ac:dyDescent="0.3">
      <c r="C3" s="3"/>
      <c r="D3" s="156"/>
      <c r="E3" s="156"/>
      <c r="F3" s="156"/>
      <c r="G3" s="156"/>
      <c r="H3" s="156"/>
      <c r="I3" s="156"/>
      <c r="J3" s="156"/>
    </row>
    <row r="4" spans="2:19" x14ac:dyDescent="0.3">
      <c r="B4" s="372" t="s">
        <v>141</v>
      </c>
      <c r="C4" s="372" t="s">
        <v>2</v>
      </c>
      <c r="D4" s="38" t="s">
        <v>81</v>
      </c>
      <c r="E4" s="88" t="s">
        <v>53</v>
      </c>
      <c r="F4" s="38" t="s">
        <v>53</v>
      </c>
      <c r="G4" s="41" t="s">
        <v>46</v>
      </c>
      <c r="H4" s="6" t="s">
        <v>48</v>
      </c>
      <c r="I4" s="41" t="s">
        <v>51</v>
      </c>
      <c r="J4" s="41" t="s">
        <v>52</v>
      </c>
      <c r="K4" s="374" t="s">
        <v>54</v>
      </c>
      <c r="L4" s="6" t="s">
        <v>56</v>
      </c>
      <c r="M4" s="208" t="s">
        <v>80</v>
      </c>
      <c r="N4" s="3"/>
      <c r="O4" s="156"/>
      <c r="P4" s="156"/>
      <c r="Q4" s="156"/>
      <c r="R4" s="156"/>
      <c r="S4" s="31"/>
    </row>
    <row r="5" spans="2:19" x14ac:dyDescent="0.3">
      <c r="B5" s="372"/>
      <c r="C5" s="372"/>
      <c r="D5" s="38" t="s">
        <v>99</v>
      </c>
      <c r="E5" s="88" t="s">
        <v>103</v>
      </c>
      <c r="F5" s="38" t="s">
        <v>73</v>
      </c>
      <c r="G5" s="41" t="s">
        <v>44</v>
      </c>
      <c r="H5" s="6" t="s">
        <v>1</v>
      </c>
      <c r="I5" s="41" t="s">
        <v>3</v>
      </c>
      <c r="J5" s="41" t="s">
        <v>4</v>
      </c>
      <c r="K5" s="374"/>
      <c r="L5" s="37" t="s">
        <v>55</v>
      </c>
      <c r="M5" s="208" t="s">
        <v>139</v>
      </c>
      <c r="N5" s="3"/>
      <c r="O5" s="156"/>
      <c r="P5" s="156"/>
      <c r="Q5" s="156"/>
      <c r="R5" s="156"/>
      <c r="S5" s="31"/>
    </row>
    <row r="6" spans="2:19" x14ac:dyDescent="0.3">
      <c r="B6" s="372"/>
      <c r="C6" s="379"/>
      <c r="D6" s="37"/>
      <c r="E6" s="89"/>
      <c r="F6" s="37" t="s">
        <v>45</v>
      </c>
      <c r="G6" s="41" t="s">
        <v>47</v>
      </c>
      <c r="H6" s="41" t="s">
        <v>49</v>
      </c>
      <c r="I6" s="41" t="s">
        <v>50</v>
      </c>
      <c r="J6" s="38" t="s">
        <v>57</v>
      </c>
      <c r="K6" s="37" t="s">
        <v>58</v>
      </c>
      <c r="L6" s="38" t="s">
        <v>60</v>
      </c>
      <c r="M6" s="208" t="s">
        <v>140</v>
      </c>
      <c r="N6" s="3"/>
      <c r="O6" s="156"/>
      <c r="P6" s="156"/>
      <c r="Q6" s="156"/>
      <c r="R6" s="156"/>
      <c r="S6" s="31"/>
    </row>
    <row r="7" spans="2:19" x14ac:dyDescent="0.3">
      <c r="B7" s="377" t="s">
        <v>23</v>
      </c>
      <c r="C7" s="232">
        <v>2019</v>
      </c>
      <c r="D7" s="288">
        <v>76</v>
      </c>
      <c r="E7" s="32">
        <v>51</v>
      </c>
      <c r="F7" s="288">
        <v>895</v>
      </c>
      <c r="G7" s="32">
        <v>20</v>
      </c>
      <c r="H7" s="288">
        <v>264</v>
      </c>
      <c r="I7" s="32">
        <v>261</v>
      </c>
      <c r="J7" s="288">
        <v>6</v>
      </c>
      <c r="K7" s="65">
        <v>217</v>
      </c>
      <c r="L7" s="65">
        <f>+G7+H7+K7</f>
        <v>501</v>
      </c>
      <c r="M7" s="59">
        <f>+L7/F7</f>
        <v>0.55977653631284918</v>
      </c>
      <c r="N7" s="3"/>
      <c r="O7" s="156"/>
      <c r="P7" s="156"/>
      <c r="Q7" s="156"/>
      <c r="R7" s="156"/>
      <c r="S7" s="31"/>
    </row>
    <row r="8" spans="2:19" x14ac:dyDescent="0.3">
      <c r="B8" s="377"/>
      <c r="C8" s="232">
        <v>2018</v>
      </c>
      <c r="D8" s="65">
        <v>74</v>
      </c>
      <c r="E8" s="32">
        <v>40</v>
      </c>
      <c r="F8" s="111">
        <v>809</v>
      </c>
      <c r="G8" s="9">
        <v>20</v>
      </c>
      <c r="H8" s="111">
        <v>195</v>
      </c>
      <c r="I8" s="9">
        <v>191</v>
      </c>
      <c r="J8" s="111">
        <v>4</v>
      </c>
      <c r="K8" s="111">
        <v>189</v>
      </c>
      <c r="L8" s="65">
        <f t="shared" ref="L8:L71" si="0">+G8+H8+K8</f>
        <v>404</v>
      </c>
      <c r="M8" s="59">
        <f>+L8/F8</f>
        <v>0.49938195302843014</v>
      </c>
      <c r="N8" s="3"/>
      <c r="O8" s="156"/>
      <c r="P8" s="156"/>
      <c r="Q8" s="156"/>
      <c r="R8" s="156"/>
      <c r="S8" s="31"/>
    </row>
    <row r="9" spans="2:19" x14ac:dyDescent="0.3">
      <c r="B9" s="377"/>
      <c r="C9" s="232">
        <v>2017</v>
      </c>
      <c r="D9" s="65">
        <v>69</v>
      </c>
      <c r="E9" s="32">
        <v>32</v>
      </c>
      <c r="F9" s="111">
        <v>796</v>
      </c>
      <c r="G9" s="9">
        <v>10</v>
      </c>
      <c r="H9" s="111">
        <v>161</v>
      </c>
      <c r="I9" s="9">
        <v>156</v>
      </c>
      <c r="J9" s="111">
        <v>5</v>
      </c>
      <c r="K9" s="111">
        <v>162</v>
      </c>
      <c r="L9" s="65">
        <f t="shared" si="0"/>
        <v>333</v>
      </c>
      <c r="M9" s="59">
        <f t="shared" ref="M9:M86" si="1">+L9/F9</f>
        <v>0.41834170854271358</v>
      </c>
      <c r="N9" s="3"/>
      <c r="O9" s="156"/>
      <c r="P9" s="156"/>
      <c r="Q9" s="156"/>
      <c r="R9" s="156"/>
      <c r="S9" s="31"/>
    </row>
    <row r="10" spans="2:19" x14ac:dyDescent="0.3">
      <c r="B10" s="377"/>
      <c r="C10" s="232">
        <v>2016</v>
      </c>
      <c r="D10" s="65">
        <v>65</v>
      </c>
      <c r="E10" s="32">
        <v>33</v>
      </c>
      <c r="F10" s="111">
        <v>771</v>
      </c>
      <c r="G10" s="9">
        <v>4</v>
      </c>
      <c r="H10" s="111">
        <v>148</v>
      </c>
      <c r="I10" s="9">
        <v>148</v>
      </c>
      <c r="J10" s="111">
        <v>0</v>
      </c>
      <c r="K10" s="111">
        <v>194</v>
      </c>
      <c r="L10" s="65">
        <f t="shared" si="0"/>
        <v>346</v>
      </c>
      <c r="M10" s="59">
        <f t="shared" si="1"/>
        <v>0.44876783398184178</v>
      </c>
      <c r="N10" s="3"/>
      <c r="O10" s="156"/>
      <c r="P10" s="156"/>
      <c r="Q10" s="156"/>
      <c r="R10" s="156"/>
      <c r="S10" s="31"/>
    </row>
    <row r="11" spans="2:19" x14ac:dyDescent="0.3">
      <c r="B11" s="378"/>
      <c r="C11" s="62">
        <v>2015</v>
      </c>
      <c r="D11" s="65">
        <v>67</v>
      </c>
      <c r="E11" s="32">
        <v>38</v>
      </c>
      <c r="F11" s="115">
        <v>738</v>
      </c>
      <c r="G11" s="115">
        <v>18</v>
      </c>
      <c r="H11" s="111">
        <v>187</v>
      </c>
      <c r="I11" s="9">
        <v>184</v>
      </c>
      <c r="J11" s="111">
        <v>3</v>
      </c>
      <c r="K11" s="115">
        <v>182</v>
      </c>
      <c r="L11" s="65">
        <f t="shared" si="0"/>
        <v>387</v>
      </c>
      <c r="M11" s="59">
        <f t="shared" si="1"/>
        <v>0.52439024390243905</v>
      </c>
      <c r="N11" s="3"/>
      <c r="O11" s="156"/>
      <c r="P11" s="156"/>
      <c r="Q11" s="156"/>
      <c r="R11" s="156"/>
      <c r="S11" s="31"/>
    </row>
    <row r="12" spans="2:19" x14ac:dyDescent="0.3">
      <c r="B12" s="376" t="s">
        <v>24</v>
      </c>
      <c r="C12" s="232">
        <v>2019</v>
      </c>
      <c r="D12" s="288">
        <v>22</v>
      </c>
      <c r="E12" s="288">
        <v>13</v>
      </c>
      <c r="F12" s="65">
        <v>263</v>
      </c>
      <c r="G12" s="32">
        <v>22</v>
      </c>
      <c r="H12" s="288">
        <v>79</v>
      </c>
      <c r="I12" s="288">
        <v>79</v>
      </c>
      <c r="J12" s="288">
        <v>0</v>
      </c>
      <c r="K12" s="65">
        <v>44</v>
      </c>
      <c r="L12" s="288">
        <f t="shared" si="0"/>
        <v>145</v>
      </c>
      <c r="M12" s="114">
        <f>+L12/F12</f>
        <v>0.5513307984790875</v>
      </c>
      <c r="N12" s="3"/>
      <c r="O12" s="156"/>
      <c r="P12" s="156"/>
      <c r="Q12" s="156"/>
      <c r="R12" s="156"/>
      <c r="S12" s="31"/>
    </row>
    <row r="13" spans="2:19" x14ac:dyDescent="0.3">
      <c r="B13" s="377"/>
      <c r="C13" s="239">
        <v>2018</v>
      </c>
      <c r="D13" s="317">
        <v>17</v>
      </c>
      <c r="E13" s="103">
        <v>14</v>
      </c>
      <c r="F13" s="111">
        <v>199</v>
      </c>
      <c r="G13" s="9">
        <v>44</v>
      </c>
      <c r="H13" s="111">
        <v>67</v>
      </c>
      <c r="I13" s="9">
        <v>67</v>
      </c>
      <c r="J13" s="111">
        <v>0</v>
      </c>
      <c r="K13" s="111">
        <v>40</v>
      </c>
      <c r="L13" s="65">
        <f t="shared" si="0"/>
        <v>151</v>
      </c>
      <c r="M13" s="59">
        <f>+L13/F13</f>
        <v>0.75879396984924619</v>
      </c>
      <c r="N13" s="3"/>
      <c r="O13" s="156"/>
      <c r="P13" s="156"/>
      <c r="Q13" s="156"/>
      <c r="R13" s="156"/>
      <c r="S13" s="31"/>
    </row>
    <row r="14" spans="2:19" x14ac:dyDescent="0.3">
      <c r="B14" s="377"/>
      <c r="C14" s="239">
        <v>2017</v>
      </c>
      <c r="D14" s="317">
        <v>13</v>
      </c>
      <c r="E14" s="103">
        <v>11</v>
      </c>
      <c r="F14" s="111">
        <v>151</v>
      </c>
      <c r="G14" s="9">
        <v>47</v>
      </c>
      <c r="H14" s="111">
        <v>47</v>
      </c>
      <c r="I14" s="9">
        <v>47</v>
      </c>
      <c r="J14" s="111">
        <v>0</v>
      </c>
      <c r="K14" s="111">
        <v>38</v>
      </c>
      <c r="L14" s="65">
        <f t="shared" si="0"/>
        <v>132</v>
      </c>
      <c r="M14" s="59">
        <f t="shared" si="1"/>
        <v>0.8741721854304636</v>
      </c>
      <c r="N14" s="3"/>
      <c r="O14" s="156"/>
      <c r="P14" s="156"/>
      <c r="Q14" s="156"/>
      <c r="R14" s="156"/>
      <c r="S14" s="31"/>
    </row>
    <row r="15" spans="2:19" x14ac:dyDescent="0.3">
      <c r="B15" s="377"/>
      <c r="C15" s="239">
        <v>2016</v>
      </c>
      <c r="D15" s="317">
        <v>12</v>
      </c>
      <c r="E15" s="103">
        <v>10</v>
      </c>
      <c r="F15" s="111">
        <v>144</v>
      </c>
      <c r="G15" s="9">
        <v>42</v>
      </c>
      <c r="H15" s="111">
        <v>53</v>
      </c>
      <c r="I15" s="9">
        <v>53</v>
      </c>
      <c r="J15" s="111">
        <v>0</v>
      </c>
      <c r="K15" s="111">
        <v>25</v>
      </c>
      <c r="L15" s="65">
        <f t="shared" si="0"/>
        <v>120</v>
      </c>
      <c r="M15" s="59">
        <f t="shared" si="1"/>
        <v>0.83333333333333337</v>
      </c>
      <c r="N15" s="3"/>
      <c r="O15" s="156"/>
      <c r="P15" s="156"/>
      <c r="Q15" s="156"/>
      <c r="R15" s="156"/>
      <c r="S15" s="31"/>
    </row>
    <row r="16" spans="2:19" x14ac:dyDescent="0.3">
      <c r="B16" s="378"/>
      <c r="C16" s="239">
        <v>2015</v>
      </c>
      <c r="D16" s="317">
        <v>13</v>
      </c>
      <c r="E16" s="318">
        <v>11</v>
      </c>
      <c r="F16" s="111">
        <v>145</v>
      </c>
      <c r="G16" s="115">
        <v>51</v>
      </c>
      <c r="H16" s="111">
        <v>34</v>
      </c>
      <c r="I16" s="9">
        <v>34</v>
      </c>
      <c r="J16" s="111">
        <v>0</v>
      </c>
      <c r="K16" s="115">
        <v>23</v>
      </c>
      <c r="L16" s="65">
        <f t="shared" si="0"/>
        <v>108</v>
      </c>
      <c r="M16" s="113">
        <f t="shared" si="1"/>
        <v>0.7448275862068966</v>
      </c>
      <c r="N16" s="3"/>
      <c r="O16" s="156"/>
      <c r="P16" s="156"/>
      <c r="Q16" s="156"/>
      <c r="R16" s="156"/>
      <c r="S16" s="31"/>
    </row>
    <row r="17" spans="2:19" x14ac:dyDescent="0.3">
      <c r="B17" s="377" t="s">
        <v>25</v>
      </c>
      <c r="C17" s="158">
        <v>2019</v>
      </c>
      <c r="D17" s="288">
        <v>478</v>
      </c>
      <c r="E17" s="32">
        <v>332</v>
      </c>
      <c r="F17" s="288">
        <v>5604</v>
      </c>
      <c r="G17" s="32">
        <v>995</v>
      </c>
      <c r="H17" s="288">
        <v>1737</v>
      </c>
      <c r="I17" s="288">
        <v>1710</v>
      </c>
      <c r="J17" s="288">
        <v>32</v>
      </c>
      <c r="K17" s="65">
        <v>867</v>
      </c>
      <c r="L17" s="288">
        <f t="shared" si="0"/>
        <v>3599</v>
      </c>
      <c r="M17" s="59">
        <f>+L17/F17</f>
        <v>0.64221984296930767</v>
      </c>
      <c r="N17" s="3"/>
      <c r="O17" s="156"/>
      <c r="P17" s="156"/>
      <c r="Q17" s="156"/>
      <c r="R17" s="156"/>
      <c r="S17" s="31"/>
    </row>
    <row r="18" spans="2:19" x14ac:dyDescent="0.3">
      <c r="B18" s="377"/>
      <c r="C18" s="239">
        <v>2018</v>
      </c>
      <c r="D18" s="317">
        <v>461</v>
      </c>
      <c r="E18" s="103">
        <v>314</v>
      </c>
      <c r="F18" s="111">
        <v>5322</v>
      </c>
      <c r="G18" s="9">
        <v>1012</v>
      </c>
      <c r="H18" s="111">
        <v>1676</v>
      </c>
      <c r="I18" s="9">
        <v>1657</v>
      </c>
      <c r="J18" s="111">
        <v>26</v>
      </c>
      <c r="K18" s="111">
        <v>690</v>
      </c>
      <c r="L18" s="65">
        <f t="shared" si="0"/>
        <v>3378</v>
      </c>
      <c r="M18" s="59">
        <f>+L18/F18</f>
        <v>0.63472378804960539</v>
      </c>
      <c r="N18" s="3"/>
      <c r="O18" s="156"/>
      <c r="P18" s="156"/>
      <c r="Q18" s="156"/>
      <c r="R18" s="156"/>
      <c r="S18" s="31"/>
    </row>
    <row r="19" spans="2:19" x14ac:dyDescent="0.3">
      <c r="B19" s="377"/>
      <c r="C19" s="239">
        <v>2017</v>
      </c>
      <c r="D19" s="317">
        <v>442</v>
      </c>
      <c r="E19" s="103">
        <v>290</v>
      </c>
      <c r="F19" s="111">
        <v>5165</v>
      </c>
      <c r="G19" s="9">
        <v>996</v>
      </c>
      <c r="H19" s="111">
        <v>1609</v>
      </c>
      <c r="I19" s="9">
        <v>1587</v>
      </c>
      <c r="J19" s="111">
        <v>23</v>
      </c>
      <c r="K19" s="111">
        <v>570</v>
      </c>
      <c r="L19" s="65">
        <f t="shared" si="0"/>
        <v>3175</v>
      </c>
      <c r="M19" s="59">
        <f t="shared" si="1"/>
        <v>0.61471442400774445</v>
      </c>
      <c r="N19" s="3"/>
      <c r="O19" s="156"/>
      <c r="P19" s="156"/>
      <c r="Q19" s="156"/>
      <c r="R19" s="156"/>
      <c r="S19" s="31"/>
    </row>
    <row r="20" spans="2:19" x14ac:dyDescent="0.3">
      <c r="B20" s="377"/>
      <c r="C20" s="239">
        <v>2016</v>
      </c>
      <c r="D20" s="317">
        <v>439</v>
      </c>
      <c r="E20" s="103">
        <v>283</v>
      </c>
      <c r="F20" s="111">
        <v>5056</v>
      </c>
      <c r="G20" s="9">
        <v>964</v>
      </c>
      <c r="H20" s="111">
        <v>1541</v>
      </c>
      <c r="I20" s="9">
        <v>1523</v>
      </c>
      <c r="J20" s="111">
        <v>24</v>
      </c>
      <c r="K20" s="111">
        <v>571</v>
      </c>
      <c r="L20" s="65">
        <f t="shared" si="0"/>
        <v>3076</v>
      </c>
      <c r="M20" s="59">
        <f t="shared" si="1"/>
        <v>0.60838607594936711</v>
      </c>
      <c r="N20" s="3"/>
      <c r="O20" s="156"/>
      <c r="P20" s="156"/>
      <c r="Q20" s="156"/>
      <c r="R20" s="156"/>
      <c r="S20" s="31"/>
    </row>
    <row r="21" spans="2:19" x14ac:dyDescent="0.3">
      <c r="B21" s="377"/>
      <c r="C21" s="239">
        <v>2015</v>
      </c>
      <c r="D21" s="317">
        <v>464</v>
      </c>
      <c r="E21" s="318">
        <v>299</v>
      </c>
      <c r="F21" s="111">
        <v>4952</v>
      </c>
      <c r="G21" s="9">
        <v>1017</v>
      </c>
      <c r="H21" s="111">
        <v>1649</v>
      </c>
      <c r="I21" s="115">
        <v>1633</v>
      </c>
      <c r="J21" s="115">
        <v>22</v>
      </c>
      <c r="K21" s="115">
        <v>372</v>
      </c>
      <c r="L21" s="65">
        <f t="shared" si="0"/>
        <v>3038</v>
      </c>
      <c r="M21" s="113">
        <f t="shared" si="1"/>
        <v>0.6134894991922456</v>
      </c>
      <c r="N21" s="3"/>
      <c r="O21" s="156"/>
      <c r="P21" s="156"/>
      <c r="Q21" s="156"/>
      <c r="R21" s="156"/>
      <c r="S21" s="31"/>
    </row>
    <row r="22" spans="2:19" x14ac:dyDescent="0.3">
      <c r="B22" s="376" t="s">
        <v>26</v>
      </c>
      <c r="C22" s="158">
        <v>2019</v>
      </c>
      <c r="D22" s="288">
        <v>28</v>
      </c>
      <c r="E22" s="32">
        <v>20</v>
      </c>
      <c r="F22" s="288">
        <v>323</v>
      </c>
      <c r="G22" s="288">
        <v>86</v>
      </c>
      <c r="H22" s="288">
        <v>54</v>
      </c>
      <c r="I22" s="32">
        <v>54</v>
      </c>
      <c r="J22" s="65">
        <v>0</v>
      </c>
      <c r="K22" s="65">
        <v>86</v>
      </c>
      <c r="L22" s="288">
        <f t="shared" si="0"/>
        <v>226</v>
      </c>
      <c r="M22" s="59">
        <f>+L22/F22</f>
        <v>0.69969040247678016</v>
      </c>
      <c r="N22" s="3"/>
      <c r="O22" s="156"/>
      <c r="P22" s="156"/>
      <c r="Q22" s="156"/>
      <c r="R22" s="156"/>
      <c r="S22" s="31"/>
    </row>
    <row r="23" spans="2:19" x14ac:dyDescent="0.3">
      <c r="B23" s="377"/>
      <c r="C23" s="239">
        <v>2018</v>
      </c>
      <c r="D23" s="317">
        <v>27</v>
      </c>
      <c r="E23" s="103">
        <v>18</v>
      </c>
      <c r="F23" s="111">
        <v>317</v>
      </c>
      <c r="G23" s="9">
        <v>51</v>
      </c>
      <c r="H23" s="111">
        <v>56</v>
      </c>
      <c r="I23" s="9">
        <v>56</v>
      </c>
      <c r="J23" s="111">
        <v>0</v>
      </c>
      <c r="K23" s="111">
        <v>73</v>
      </c>
      <c r="L23" s="65">
        <f t="shared" si="0"/>
        <v>180</v>
      </c>
      <c r="M23" s="59">
        <f>+L23/F23</f>
        <v>0.56782334384858046</v>
      </c>
      <c r="N23" s="3"/>
      <c r="O23" s="156"/>
      <c r="P23" s="156"/>
      <c r="Q23" s="156"/>
      <c r="R23" s="156"/>
      <c r="S23" s="31"/>
    </row>
    <row r="24" spans="2:19" x14ac:dyDescent="0.3">
      <c r="B24" s="377"/>
      <c r="C24" s="239">
        <v>2017</v>
      </c>
      <c r="D24" s="317">
        <v>23</v>
      </c>
      <c r="E24" s="103">
        <v>17</v>
      </c>
      <c r="F24" s="111">
        <v>276</v>
      </c>
      <c r="G24" s="9">
        <v>50</v>
      </c>
      <c r="H24" s="111">
        <v>70</v>
      </c>
      <c r="I24" s="9">
        <v>70</v>
      </c>
      <c r="J24" s="111">
        <v>0</v>
      </c>
      <c r="K24" s="111">
        <v>71</v>
      </c>
      <c r="L24" s="65">
        <f t="shared" si="0"/>
        <v>191</v>
      </c>
      <c r="M24" s="59">
        <f t="shared" si="1"/>
        <v>0.69202898550724634</v>
      </c>
      <c r="N24" s="3"/>
      <c r="O24" s="156"/>
      <c r="P24" s="156"/>
      <c r="Q24" s="156"/>
      <c r="R24" s="156"/>
      <c r="S24" s="31"/>
    </row>
    <row r="25" spans="2:19" x14ac:dyDescent="0.3">
      <c r="B25" s="377"/>
      <c r="C25" s="239">
        <v>2016</v>
      </c>
      <c r="D25" s="317">
        <v>20</v>
      </c>
      <c r="E25" s="103">
        <v>16</v>
      </c>
      <c r="F25" s="111">
        <v>234</v>
      </c>
      <c r="G25" s="9">
        <v>45</v>
      </c>
      <c r="H25" s="111">
        <v>53</v>
      </c>
      <c r="I25" s="9">
        <v>53</v>
      </c>
      <c r="J25" s="111">
        <v>0</v>
      </c>
      <c r="K25" s="111">
        <v>74</v>
      </c>
      <c r="L25" s="65">
        <f t="shared" si="0"/>
        <v>172</v>
      </c>
      <c r="M25" s="59">
        <f t="shared" si="1"/>
        <v>0.7350427350427351</v>
      </c>
      <c r="N25" s="3"/>
      <c r="O25" s="156"/>
      <c r="P25" s="156"/>
      <c r="Q25" s="163"/>
      <c r="R25" s="156"/>
      <c r="S25" s="31"/>
    </row>
    <row r="26" spans="2:19" x14ac:dyDescent="0.3">
      <c r="B26" s="378"/>
      <c r="C26" s="242">
        <v>2015</v>
      </c>
      <c r="D26" s="318">
        <v>18</v>
      </c>
      <c r="E26" s="318">
        <v>10</v>
      </c>
      <c r="F26" s="111">
        <v>216</v>
      </c>
      <c r="G26" s="9">
        <v>53</v>
      </c>
      <c r="H26" s="115">
        <v>28</v>
      </c>
      <c r="I26" s="115">
        <v>28</v>
      </c>
      <c r="J26" s="111">
        <v>0</v>
      </c>
      <c r="K26" s="115">
        <v>33</v>
      </c>
      <c r="L26" s="65">
        <f t="shared" si="0"/>
        <v>114</v>
      </c>
      <c r="M26" s="113">
        <f t="shared" si="1"/>
        <v>0.52777777777777779</v>
      </c>
      <c r="N26" s="3"/>
      <c r="O26" s="156"/>
      <c r="P26" s="156"/>
      <c r="Q26" s="156"/>
      <c r="R26" s="156"/>
      <c r="S26" s="31"/>
    </row>
    <row r="27" spans="2:19" x14ac:dyDescent="0.3">
      <c r="B27" s="381" t="s">
        <v>88</v>
      </c>
      <c r="C27" s="232">
        <v>2019</v>
      </c>
      <c r="D27" s="65">
        <v>43</v>
      </c>
      <c r="E27" s="32">
        <v>36</v>
      </c>
      <c r="F27" s="288">
        <v>515</v>
      </c>
      <c r="G27" s="288">
        <v>168</v>
      </c>
      <c r="H27" s="65">
        <v>143</v>
      </c>
      <c r="I27" s="32">
        <v>141</v>
      </c>
      <c r="J27" s="288">
        <v>2</v>
      </c>
      <c r="K27" s="65">
        <v>104</v>
      </c>
      <c r="L27" s="288">
        <f t="shared" si="0"/>
        <v>415</v>
      </c>
      <c r="M27" s="59">
        <f>+L27/F27</f>
        <v>0.80582524271844658</v>
      </c>
      <c r="N27" s="3"/>
      <c r="O27" s="156"/>
      <c r="P27" s="156"/>
      <c r="Q27" s="156"/>
      <c r="R27" s="156"/>
      <c r="S27" s="31"/>
    </row>
    <row r="28" spans="2:19" x14ac:dyDescent="0.3">
      <c r="B28" s="382"/>
      <c r="C28" s="239">
        <v>2018</v>
      </c>
      <c r="D28" s="317">
        <v>43</v>
      </c>
      <c r="E28" s="103">
        <v>33</v>
      </c>
      <c r="F28" s="111">
        <v>510</v>
      </c>
      <c r="G28" s="9">
        <v>162</v>
      </c>
      <c r="H28" s="111">
        <v>139</v>
      </c>
      <c r="I28" s="9">
        <v>139</v>
      </c>
      <c r="J28" s="111">
        <v>0</v>
      </c>
      <c r="K28" s="111">
        <v>91</v>
      </c>
      <c r="L28" s="65">
        <f t="shared" si="0"/>
        <v>392</v>
      </c>
      <c r="M28" s="59">
        <f>+L28/F28</f>
        <v>0.7686274509803922</v>
      </c>
      <c r="N28" s="3"/>
      <c r="O28" s="156"/>
      <c r="P28" s="156"/>
      <c r="Q28" s="156"/>
      <c r="R28" s="156"/>
      <c r="S28" s="31"/>
    </row>
    <row r="29" spans="2:19" x14ac:dyDescent="0.3">
      <c r="B29" s="382"/>
      <c r="C29" s="239">
        <v>2017</v>
      </c>
      <c r="D29" s="317">
        <v>43</v>
      </c>
      <c r="E29" s="103">
        <v>35</v>
      </c>
      <c r="F29" s="111">
        <v>503</v>
      </c>
      <c r="G29" s="9">
        <v>158</v>
      </c>
      <c r="H29" s="111">
        <v>156</v>
      </c>
      <c r="I29" s="9">
        <v>154</v>
      </c>
      <c r="J29" s="111">
        <v>2</v>
      </c>
      <c r="K29" s="111">
        <v>74</v>
      </c>
      <c r="L29" s="65">
        <f t="shared" si="0"/>
        <v>388</v>
      </c>
      <c r="M29" s="59">
        <f t="shared" si="1"/>
        <v>0.77137176938369778</v>
      </c>
      <c r="N29" s="3"/>
      <c r="O29" s="156"/>
      <c r="P29" s="156"/>
      <c r="Q29" s="156"/>
      <c r="R29" s="156"/>
      <c r="S29" s="31"/>
    </row>
    <row r="30" spans="2:19" x14ac:dyDescent="0.3">
      <c r="B30" s="382"/>
      <c r="C30" s="239">
        <v>2016</v>
      </c>
      <c r="D30" s="317">
        <v>41</v>
      </c>
      <c r="E30" s="103">
        <v>36</v>
      </c>
      <c r="F30" s="111">
        <v>482</v>
      </c>
      <c r="G30" s="9">
        <v>160</v>
      </c>
      <c r="H30" s="111">
        <v>160</v>
      </c>
      <c r="I30" s="9">
        <v>160</v>
      </c>
      <c r="J30" s="111">
        <v>0</v>
      </c>
      <c r="K30" s="111">
        <v>60</v>
      </c>
      <c r="L30" s="65">
        <f t="shared" si="0"/>
        <v>380</v>
      </c>
      <c r="M30" s="59">
        <f t="shared" si="1"/>
        <v>0.78838174273858919</v>
      </c>
      <c r="N30" s="3"/>
      <c r="O30" s="156"/>
      <c r="P30" s="156"/>
      <c r="Q30" s="156"/>
      <c r="R30" s="156"/>
      <c r="S30" s="31"/>
    </row>
    <row r="31" spans="2:19" x14ac:dyDescent="0.3">
      <c r="B31" s="382"/>
      <c r="C31" s="239">
        <v>2015</v>
      </c>
      <c r="D31" s="318">
        <v>40</v>
      </c>
      <c r="E31" s="318">
        <v>34</v>
      </c>
      <c r="F31" s="115">
        <v>429</v>
      </c>
      <c r="G31" s="9">
        <v>164</v>
      </c>
      <c r="H31" s="111">
        <v>146</v>
      </c>
      <c r="I31" s="9">
        <v>145</v>
      </c>
      <c r="J31" s="111">
        <v>1</v>
      </c>
      <c r="K31" s="115">
        <v>61</v>
      </c>
      <c r="L31" s="65">
        <f t="shared" si="0"/>
        <v>371</v>
      </c>
      <c r="M31" s="116">
        <f t="shared" si="1"/>
        <v>0.86480186480186483</v>
      </c>
      <c r="N31" s="3"/>
      <c r="O31" s="156"/>
      <c r="P31" s="156"/>
      <c r="Q31" s="156"/>
      <c r="R31" s="156"/>
      <c r="S31" s="31"/>
    </row>
    <row r="32" spans="2:19" x14ac:dyDescent="0.3">
      <c r="B32" s="381" t="s">
        <v>28</v>
      </c>
      <c r="C32" s="158">
        <v>2019</v>
      </c>
      <c r="D32" s="65">
        <v>597</v>
      </c>
      <c r="E32" s="32">
        <v>410</v>
      </c>
      <c r="F32" s="65">
        <v>6964</v>
      </c>
      <c r="G32" s="288">
        <v>631</v>
      </c>
      <c r="H32" s="288">
        <v>2018</v>
      </c>
      <c r="I32" s="288">
        <v>1993</v>
      </c>
      <c r="J32" s="288">
        <v>29</v>
      </c>
      <c r="K32" s="65">
        <v>1659</v>
      </c>
      <c r="L32" s="288">
        <f t="shared" si="0"/>
        <v>4308</v>
      </c>
      <c r="M32" s="59">
        <f>+L32/F32</f>
        <v>0.61860999425617458</v>
      </c>
      <c r="N32" s="3"/>
      <c r="O32" s="156"/>
      <c r="P32" s="156"/>
      <c r="Q32" s="156"/>
      <c r="R32" s="156"/>
      <c r="S32" s="31"/>
    </row>
    <row r="33" spans="2:19" x14ac:dyDescent="0.3">
      <c r="B33" s="382"/>
      <c r="C33" s="240">
        <v>2018</v>
      </c>
      <c r="D33" s="111">
        <v>581</v>
      </c>
      <c r="E33" s="9">
        <v>385</v>
      </c>
      <c r="F33" s="111">
        <v>6806</v>
      </c>
      <c r="G33" s="9">
        <v>712</v>
      </c>
      <c r="H33" s="111">
        <v>1939</v>
      </c>
      <c r="I33" s="9">
        <v>1914</v>
      </c>
      <c r="J33" s="111">
        <v>32</v>
      </c>
      <c r="K33" s="111">
        <v>1597</v>
      </c>
      <c r="L33" s="65">
        <f t="shared" si="0"/>
        <v>4248</v>
      </c>
      <c r="M33" s="59">
        <f>+L33/F33</f>
        <v>0.62415515721422277</v>
      </c>
      <c r="N33" s="3"/>
      <c r="O33" s="156"/>
      <c r="P33" s="156"/>
      <c r="Q33" s="156"/>
      <c r="R33" s="156"/>
      <c r="S33" s="31"/>
    </row>
    <row r="34" spans="2:19" ht="16.2" customHeight="1" x14ac:dyDescent="0.3">
      <c r="B34" s="382"/>
      <c r="C34" s="240">
        <v>2017</v>
      </c>
      <c r="D34" s="111">
        <v>571</v>
      </c>
      <c r="E34" s="9">
        <v>365</v>
      </c>
      <c r="F34" s="111">
        <v>6570</v>
      </c>
      <c r="G34" s="9">
        <v>616</v>
      </c>
      <c r="H34" s="111">
        <v>1934</v>
      </c>
      <c r="I34" s="9">
        <v>1900</v>
      </c>
      <c r="J34" s="111">
        <v>38</v>
      </c>
      <c r="K34" s="111">
        <v>1367</v>
      </c>
      <c r="L34" s="65">
        <f t="shared" si="0"/>
        <v>3917</v>
      </c>
      <c r="M34" s="59">
        <f t="shared" si="1"/>
        <v>0.5961948249619482</v>
      </c>
      <c r="N34" s="3"/>
      <c r="O34" s="156"/>
      <c r="P34" s="156"/>
      <c r="Q34" s="156"/>
      <c r="R34" s="156"/>
      <c r="S34" s="31"/>
    </row>
    <row r="35" spans="2:19" x14ac:dyDescent="0.3">
      <c r="B35" s="382"/>
      <c r="C35" s="240">
        <v>2016</v>
      </c>
      <c r="D35" s="111">
        <v>551</v>
      </c>
      <c r="E35" s="9">
        <v>316</v>
      </c>
      <c r="F35" s="111">
        <v>6277</v>
      </c>
      <c r="G35" s="9">
        <v>572</v>
      </c>
      <c r="H35" s="111">
        <v>1868</v>
      </c>
      <c r="I35" s="9">
        <v>1834</v>
      </c>
      <c r="J35" s="111">
        <v>37</v>
      </c>
      <c r="K35" s="111">
        <v>1152</v>
      </c>
      <c r="L35" s="65">
        <f t="shared" si="0"/>
        <v>3592</v>
      </c>
      <c r="M35" s="59">
        <f t="shared" si="1"/>
        <v>0.57224788911900593</v>
      </c>
      <c r="N35" s="3"/>
      <c r="O35" s="3"/>
      <c r="P35" s="3"/>
      <c r="Q35" s="3"/>
      <c r="R35" s="3"/>
      <c r="S35" s="31"/>
    </row>
    <row r="36" spans="2:19" x14ac:dyDescent="0.3">
      <c r="B36" s="383"/>
      <c r="C36" s="240">
        <v>2015</v>
      </c>
      <c r="D36" s="111">
        <v>561</v>
      </c>
      <c r="E36" s="9">
        <v>350</v>
      </c>
      <c r="F36" s="111">
        <v>5921</v>
      </c>
      <c r="G36" s="115">
        <v>544</v>
      </c>
      <c r="H36" s="111">
        <v>1877</v>
      </c>
      <c r="I36" s="115">
        <v>1834</v>
      </c>
      <c r="J36" s="115">
        <v>44</v>
      </c>
      <c r="K36" s="115">
        <v>1022</v>
      </c>
      <c r="L36" s="66">
        <f t="shared" si="0"/>
        <v>3443</v>
      </c>
      <c r="M36" s="113">
        <f t="shared" si="1"/>
        <v>0.58148961324100656</v>
      </c>
      <c r="O36" s="31"/>
      <c r="P36" s="31"/>
      <c r="Q36" s="31"/>
      <c r="R36" s="31"/>
      <c r="S36" s="31"/>
    </row>
    <row r="37" spans="2:19" x14ac:dyDescent="0.3">
      <c r="B37" s="382" t="s">
        <v>29</v>
      </c>
      <c r="C37" s="158">
        <v>2019</v>
      </c>
      <c r="D37" s="288">
        <v>1601</v>
      </c>
      <c r="E37" s="288">
        <v>1153</v>
      </c>
      <c r="F37" s="288">
        <v>18668</v>
      </c>
      <c r="G37" s="32">
        <v>3394</v>
      </c>
      <c r="H37" s="288">
        <v>6525</v>
      </c>
      <c r="I37" s="32">
        <v>6517</v>
      </c>
      <c r="J37" s="65">
        <v>14</v>
      </c>
      <c r="K37" s="65">
        <v>2732</v>
      </c>
      <c r="L37" s="65">
        <f t="shared" si="0"/>
        <v>12651</v>
      </c>
      <c r="M37" s="59">
        <f>+L37/F37</f>
        <v>0.67768373687593741</v>
      </c>
      <c r="O37" s="31"/>
      <c r="P37" s="31"/>
      <c r="Q37" s="31"/>
      <c r="R37" s="31"/>
      <c r="S37" s="31"/>
    </row>
    <row r="38" spans="2:19" x14ac:dyDescent="0.3">
      <c r="B38" s="382"/>
      <c r="C38" s="240">
        <v>2018</v>
      </c>
      <c r="D38" s="111">
        <v>1517</v>
      </c>
      <c r="E38" s="9">
        <f>1032-48</f>
        <v>984</v>
      </c>
      <c r="F38" s="111">
        <v>17490</v>
      </c>
      <c r="G38" s="9">
        <v>3102</v>
      </c>
      <c r="H38" s="111">
        <v>6023</v>
      </c>
      <c r="I38" s="9">
        <v>6010</v>
      </c>
      <c r="J38" s="111">
        <v>17</v>
      </c>
      <c r="K38" s="111">
        <v>2300</v>
      </c>
      <c r="L38" s="65">
        <f t="shared" si="0"/>
        <v>11425</v>
      </c>
      <c r="M38" s="59">
        <f>+L38/F38</f>
        <v>0.65323041738136078</v>
      </c>
      <c r="O38" s="31"/>
      <c r="P38" s="31"/>
      <c r="Q38" s="31"/>
      <c r="R38" s="31"/>
      <c r="S38" s="31"/>
    </row>
    <row r="39" spans="2:19" x14ac:dyDescent="0.3">
      <c r="B39" s="382"/>
      <c r="C39" s="240">
        <v>2017</v>
      </c>
      <c r="D39" s="111">
        <v>1443</v>
      </c>
      <c r="E39" s="9">
        <f>953-124</f>
        <v>829</v>
      </c>
      <c r="F39" s="111">
        <v>16753</v>
      </c>
      <c r="G39" s="9">
        <v>2856</v>
      </c>
      <c r="H39" s="111">
        <v>5702</v>
      </c>
      <c r="I39" s="9">
        <v>5697</v>
      </c>
      <c r="J39" s="111">
        <v>11</v>
      </c>
      <c r="K39" s="111">
        <v>1948</v>
      </c>
      <c r="L39" s="65">
        <f t="shared" si="0"/>
        <v>10506</v>
      </c>
      <c r="M39" s="59">
        <f t="shared" si="1"/>
        <v>0.62711156210827912</v>
      </c>
      <c r="O39" s="31"/>
      <c r="P39" s="31"/>
      <c r="Q39" s="31"/>
      <c r="R39" s="31"/>
      <c r="S39" s="31"/>
    </row>
    <row r="40" spans="2:19" x14ac:dyDescent="0.3">
      <c r="B40" s="382"/>
      <c r="C40" s="240">
        <v>2016</v>
      </c>
      <c r="D40" s="111">
        <v>1382</v>
      </c>
      <c r="E40" s="9">
        <f>940-48</f>
        <v>892</v>
      </c>
      <c r="F40" s="111">
        <v>15976</v>
      </c>
      <c r="G40" s="9">
        <v>2715</v>
      </c>
      <c r="H40" s="111">
        <v>5626</v>
      </c>
      <c r="I40" s="9">
        <v>5620</v>
      </c>
      <c r="J40" s="111">
        <v>7</v>
      </c>
      <c r="K40" s="111">
        <v>1848</v>
      </c>
      <c r="L40" s="65">
        <f t="shared" si="0"/>
        <v>10189</v>
      </c>
      <c r="M40" s="59">
        <f t="shared" si="1"/>
        <v>0.63776915373059584</v>
      </c>
    </row>
    <row r="41" spans="2:19" x14ac:dyDescent="0.3">
      <c r="B41" s="382"/>
      <c r="C41" s="240">
        <v>2015</v>
      </c>
      <c r="D41" s="111">
        <v>1390</v>
      </c>
      <c r="E41" s="9">
        <f>974-88</f>
        <v>886</v>
      </c>
      <c r="F41" s="111">
        <v>15221</v>
      </c>
      <c r="G41" s="115">
        <v>2703</v>
      </c>
      <c r="H41" s="111">
        <v>5783</v>
      </c>
      <c r="I41" s="115">
        <v>5784</v>
      </c>
      <c r="J41" s="115">
        <v>10</v>
      </c>
      <c r="K41" s="111">
        <v>1597</v>
      </c>
      <c r="L41" s="66">
        <f t="shared" si="0"/>
        <v>10083</v>
      </c>
      <c r="M41" s="113">
        <f t="shared" si="1"/>
        <v>0.66244004993101635</v>
      </c>
    </row>
    <row r="42" spans="2:19" x14ac:dyDescent="0.3">
      <c r="B42" s="381" t="s">
        <v>30</v>
      </c>
      <c r="C42" s="158">
        <v>2019</v>
      </c>
      <c r="D42" s="288">
        <v>221</v>
      </c>
      <c r="E42" s="288">
        <v>174</v>
      </c>
      <c r="F42" s="288">
        <v>2547</v>
      </c>
      <c r="G42" s="32">
        <v>860</v>
      </c>
      <c r="H42" s="288">
        <v>620</v>
      </c>
      <c r="I42" s="32">
        <v>619</v>
      </c>
      <c r="J42" s="65">
        <v>4</v>
      </c>
      <c r="K42" s="288">
        <v>423</v>
      </c>
      <c r="L42" s="65">
        <f t="shared" si="0"/>
        <v>1903</v>
      </c>
      <c r="M42" s="59">
        <f>+L42/F42</f>
        <v>0.74715351393796625</v>
      </c>
    </row>
    <row r="43" spans="2:19" x14ac:dyDescent="0.3">
      <c r="B43" s="382"/>
      <c r="C43" s="240">
        <v>2018</v>
      </c>
      <c r="D43" s="111">
        <v>198</v>
      </c>
      <c r="E43" s="9">
        <v>183</v>
      </c>
      <c r="F43" s="111">
        <v>2313</v>
      </c>
      <c r="G43" s="9">
        <v>939</v>
      </c>
      <c r="H43" s="111">
        <v>720</v>
      </c>
      <c r="I43" s="9">
        <v>718</v>
      </c>
      <c r="J43" s="111">
        <v>8</v>
      </c>
      <c r="K43" s="111">
        <v>419</v>
      </c>
      <c r="L43" s="65">
        <f t="shared" si="0"/>
        <v>2078</v>
      </c>
      <c r="M43" s="59">
        <f>+L43/F43</f>
        <v>0.89840034587116302</v>
      </c>
    </row>
    <row r="44" spans="2:19" x14ac:dyDescent="0.3">
      <c r="B44" s="382"/>
      <c r="C44" s="240">
        <v>2017</v>
      </c>
      <c r="D44" s="111">
        <v>182</v>
      </c>
      <c r="E44" s="9">
        <v>170</v>
      </c>
      <c r="F44" s="111">
        <v>2070</v>
      </c>
      <c r="G44" s="9">
        <v>929</v>
      </c>
      <c r="H44" s="111">
        <v>665</v>
      </c>
      <c r="I44" s="9">
        <v>662</v>
      </c>
      <c r="J44" s="111">
        <v>4</v>
      </c>
      <c r="K44" s="111">
        <v>298</v>
      </c>
      <c r="L44" s="65">
        <f t="shared" si="0"/>
        <v>1892</v>
      </c>
      <c r="M44" s="59">
        <f t="shared" si="1"/>
        <v>0.91400966183574883</v>
      </c>
    </row>
    <row r="45" spans="2:19" x14ac:dyDescent="0.3">
      <c r="B45" s="382"/>
      <c r="C45" s="240">
        <v>2016</v>
      </c>
      <c r="D45" s="111">
        <v>171</v>
      </c>
      <c r="E45" s="9">
        <v>163</v>
      </c>
      <c r="F45" s="111">
        <v>1982</v>
      </c>
      <c r="G45" s="9">
        <v>929</v>
      </c>
      <c r="H45" s="111">
        <v>616</v>
      </c>
      <c r="I45" s="9">
        <v>615</v>
      </c>
      <c r="J45" s="111">
        <v>1</v>
      </c>
      <c r="K45" s="111">
        <v>242</v>
      </c>
      <c r="L45" s="65">
        <f t="shared" si="0"/>
        <v>1787</v>
      </c>
      <c r="M45" s="59">
        <f t="shared" si="1"/>
        <v>0.90161453077699294</v>
      </c>
    </row>
    <row r="46" spans="2:19" x14ac:dyDescent="0.3">
      <c r="B46" s="383"/>
      <c r="C46" s="221">
        <v>2015</v>
      </c>
      <c r="D46" s="111">
        <v>176</v>
      </c>
      <c r="E46" s="9">
        <v>172</v>
      </c>
      <c r="F46" s="111">
        <v>1894</v>
      </c>
      <c r="G46" s="9">
        <v>940</v>
      </c>
      <c r="H46" s="111">
        <v>633</v>
      </c>
      <c r="I46" s="9">
        <v>631</v>
      </c>
      <c r="J46" s="115">
        <v>2</v>
      </c>
      <c r="K46" s="111">
        <v>188</v>
      </c>
      <c r="L46" s="65">
        <f t="shared" si="0"/>
        <v>1761</v>
      </c>
      <c r="M46" s="59">
        <f t="shared" si="1"/>
        <v>0.92977824709609291</v>
      </c>
    </row>
    <row r="47" spans="2:19" x14ac:dyDescent="0.3">
      <c r="B47" s="381" t="s">
        <v>31</v>
      </c>
      <c r="C47" s="232">
        <v>2019</v>
      </c>
      <c r="D47" s="288">
        <v>450</v>
      </c>
      <c r="E47" s="288">
        <v>313</v>
      </c>
      <c r="F47" s="288">
        <v>5214</v>
      </c>
      <c r="G47" s="288">
        <v>1753</v>
      </c>
      <c r="H47" s="288">
        <v>801</v>
      </c>
      <c r="I47" s="288">
        <v>801</v>
      </c>
      <c r="J47" s="65">
        <v>2</v>
      </c>
      <c r="K47" s="288">
        <v>914</v>
      </c>
      <c r="L47" s="288">
        <f t="shared" si="0"/>
        <v>3468</v>
      </c>
      <c r="M47" s="114">
        <f>+L47/F47</f>
        <v>0.66513233601841193</v>
      </c>
    </row>
    <row r="48" spans="2:19" x14ac:dyDescent="0.3">
      <c r="B48" s="382"/>
      <c r="C48" s="240">
        <v>2018</v>
      </c>
      <c r="D48" s="111">
        <v>435</v>
      </c>
      <c r="E48" s="9">
        <v>295</v>
      </c>
      <c r="F48" s="111">
        <v>4961</v>
      </c>
      <c r="G48" s="9">
        <v>1619</v>
      </c>
      <c r="H48" s="111">
        <v>779</v>
      </c>
      <c r="I48" s="9">
        <v>778</v>
      </c>
      <c r="J48" s="111">
        <v>1</v>
      </c>
      <c r="K48" s="111">
        <v>786</v>
      </c>
      <c r="L48" s="65">
        <f t="shared" si="0"/>
        <v>3184</v>
      </c>
      <c r="M48" s="59">
        <f>+L48/F48</f>
        <v>0.64180608748236245</v>
      </c>
    </row>
    <row r="49" spans="2:17" x14ac:dyDescent="0.3">
      <c r="B49" s="382"/>
      <c r="C49" s="240">
        <v>2017</v>
      </c>
      <c r="D49" s="111">
        <v>409</v>
      </c>
      <c r="E49" s="9">
        <v>272</v>
      </c>
      <c r="F49" s="111">
        <v>4756</v>
      </c>
      <c r="G49" s="9">
        <v>1543</v>
      </c>
      <c r="H49" s="111">
        <v>763</v>
      </c>
      <c r="I49" s="9">
        <v>762</v>
      </c>
      <c r="J49" s="111">
        <v>1</v>
      </c>
      <c r="K49" s="111">
        <v>666</v>
      </c>
      <c r="L49" s="65">
        <f t="shared" si="0"/>
        <v>2972</v>
      </c>
      <c r="M49" s="59">
        <f t="shared" si="1"/>
        <v>0.6248948696383515</v>
      </c>
    </row>
    <row r="50" spans="2:17" x14ac:dyDescent="0.3">
      <c r="B50" s="382"/>
      <c r="C50" s="240">
        <v>2016</v>
      </c>
      <c r="D50" s="111">
        <v>411</v>
      </c>
      <c r="E50" s="9">
        <v>276</v>
      </c>
      <c r="F50" s="111">
        <v>4767</v>
      </c>
      <c r="G50" s="9">
        <v>1589</v>
      </c>
      <c r="H50" s="111">
        <v>747</v>
      </c>
      <c r="I50" s="9">
        <v>747</v>
      </c>
      <c r="J50" s="111">
        <v>2</v>
      </c>
      <c r="K50" s="111">
        <v>656</v>
      </c>
      <c r="L50" s="65">
        <f t="shared" si="0"/>
        <v>2992</v>
      </c>
      <c r="M50" s="59">
        <f t="shared" si="1"/>
        <v>0.62764841619467171</v>
      </c>
    </row>
    <row r="51" spans="2:17" x14ac:dyDescent="0.3">
      <c r="B51" s="383"/>
      <c r="C51" s="240">
        <v>2015</v>
      </c>
      <c r="D51" s="115">
        <v>490</v>
      </c>
      <c r="E51" s="9">
        <v>347</v>
      </c>
      <c r="F51" s="115">
        <v>4823</v>
      </c>
      <c r="G51" s="9">
        <v>1538</v>
      </c>
      <c r="H51" s="111">
        <v>889</v>
      </c>
      <c r="I51" s="9">
        <v>890</v>
      </c>
      <c r="J51" s="111">
        <v>5</v>
      </c>
      <c r="K51" s="115">
        <v>647</v>
      </c>
      <c r="L51" s="65">
        <f t="shared" si="0"/>
        <v>3074</v>
      </c>
      <c r="M51" s="59">
        <f t="shared" si="1"/>
        <v>0.63736263736263732</v>
      </c>
    </row>
    <row r="52" spans="2:17" x14ac:dyDescent="0.3">
      <c r="B52" s="382" t="s">
        <v>32</v>
      </c>
      <c r="C52" s="158">
        <v>2019</v>
      </c>
      <c r="D52" s="65">
        <v>198</v>
      </c>
      <c r="E52" s="288">
        <v>120</v>
      </c>
      <c r="F52" s="65">
        <v>2323</v>
      </c>
      <c r="G52" s="288">
        <v>457</v>
      </c>
      <c r="H52" s="288">
        <v>429</v>
      </c>
      <c r="I52" s="288">
        <v>427</v>
      </c>
      <c r="J52" s="288">
        <v>2</v>
      </c>
      <c r="K52" s="65">
        <v>458</v>
      </c>
      <c r="L52" s="288">
        <f t="shared" si="0"/>
        <v>1344</v>
      </c>
      <c r="M52" s="114">
        <f>+L52/F52</f>
        <v>0.57856220404649161</v>
      </c>
    </row>
    <row r="53" spans="2:17" x14ac:dyDescent="0.3">
      <c r="B53" s="382"/>
      <c r="C53" s="240">
        <v>2018</v>
      </c>
      <c r="D53" s="111">
        <v>198</v>
      </c>
      <c r="E53" s="9">
        <v>115</v>
      </c>
      <c r="F53" s="111">
        <v>2319</v>
      </c>
      <c r="G53" s="9">
        <v>459</v>
      </c>
      <c r="H53" s="111">
        <v>412</v>
      </c>
      <c r="I53" s="9">
        <v>411</v>
      </c>
      <c r="J53" s="111">
        <v>2</v>
      </c>
      <c r="K53" s="111">
        <v>406</v>
      </c>
      <c r="L53" s="65">
        <f t="shared" si="0"/>
        <v>1277</v>
      </c>
      <c r="M53" s="59">
        <f>+L53/F53</f>
        <v>0.55066839154808112</v>
      </c>
    </row>
    <row r="54" spans="2:17" x14ac:dyDescent="0.3">
      <c r="B54" s="382"/>
      <c r="C54" s="240">
        <v>2017</v>
      </c>
      <c r="D54" s="111">
        <v>197</v>
      </c>
      <c r="E54" s="9">
        <v>114</v>
      </c>
      <c r="F54" s="111">
        <v>2276</v>
      </c>
      <c r="G54" s="9">
        <v>452</v>
      </c>
      <c r="H54" s="111">
        <v>390</v>
      </c>
      <c r="I54" s="9">
        <v>388</v>
      </c>
      <c r="J54" s="111">
        <v>3</v>
      </c>
      <c r="K54" s="111">
        <v>359</v>
      </c>
      <c r="L54" s="65">
        <f t="shared" si="0"/>
        <v>1201</v>
      </c>
      <c r="M54" s="59">
        <f t="shared" si="1"/>
        <v>0.52768014059753954</v>
      </c>
    </row>
    <row r="55" spans="2:17" x14ac:dyDescent="0.3">
      <c r="B55" s="382"/>
      <c r="C55" s="240">
        <v>2016</v>
      </c>
      <c r="D55" s="111">
        <v>195</v>
      </c>
      <c r="E55" s="9">
        <v>121</v>
      </c>
      <c r="F55" s="111">
        <v>2243</v>
      </c>
      <c r="G55" s="9">
        <v>496</v>
      </c>
      <c r="H55" s="111">
        <v>383</v>
      </c>
      <c r="I55" s="9">
        <v>383</v>
      </c>
      <c r="J55" s="111">
        <v>0</v>
      </c>
      <c r="K55" s="111">
        <v>334</v>
      </c>
      <c r="L55" s="65">
        <f t="shared" si="0"/>
        <v>1213</v>
      </c>
      <c r="M55" s="59">
        <f t="shared" si="1"/>
        <v>0.54079358002674993</v>
      </c>
    </row>
    <row r="56" spans="2:17" x14ac:dyDescent="0.3">
      <c r="B56" s="382"/>
      <c r="C56" s="221">
        <v>2015</v>
      </c>
      <c r="D56" s="115">
        <v>207</v>
      </c>
      <c r="E56" s="9">
        <v>132</v>
      </c>
      <c r="F56" s="111">
        <v>2099</v>
      </c>
      <c r="G56" s="115">
        <v>496</v>
      </c>
      <c r="H56" s="111">
        <v>425</v>
      </c>
      <c r="I56" s="115">
        <v>424</v>
      </c>
      <c r="J56" s="111">
        <v>1</v>
      </c>
      <c r="K56" s="111">
        <v>263</v>
      </c>
      <c r="L56" s="66">
        <f t="shared" si="0"/>
        <v>1184</v>
      </c>
      <c r="M56" s="113">
        <f t="shared" si="1"/>
        <v>0.56407813244402094</v>
      </c>
    </row>
    <row r="57" spans="2:17" x14ac:dyDescent="0.3">
      <c r="B57" s="384" t="s">
        <v>33</v>
      </c>
      <c r="C57" s="232">
        <v>2019</v>
      </c>
      <c r="D57" s="65">
        <v>29</v>
      </c>
      <c r="E57" s="288">
        <v>36</v>
      </c>
      <c r="F57" s="333" t="s">
        <v>78</v>
      </c>
      <c r="G57" s="32">
        <v>163</v>
      </c>
      <c r="H57" s="288">
        <v>50</v>
      </c>
      <c r="I57" s="32">
        <v>50</v>
      </c>
      <c r="J57" s="288">
        <v>0</v>
      </c>
      <c r="K57" s="288">
        <v>187</v>
      </c>
      <c r="L57" s="65">
        <f t="shared" si="0"/>
        <v>400</v>
      </c>
      <c r="M57" s="334" t="s">
        <v>78</v>
      </c>
    </row>
    <row r="58" spans="2:17" x14ac:dyDescent="0.3">
      <c r="B58" s="385"/>
      <c r="C58" s="240">
        <v>2018</v>
      </c>
      <c r="D58" s="111">
        <v>26</v>
      </c>
      <c r="E58" s="9">
        <v>31</v>
      </c>
      <c r="F58" s="352" t="s">
        <v>78</v>
      </c>
      <c r="G58" s="9">
        <v>147</v>
      </c>
      <c r="H58" s="111">
        <v>44</v>
      </c>
      <c r="I58" s="9">
        <v>43</v>
      </c>
      <c r="J58" s="111">
        <v>1</v>
      </c>
      <c r="K58" s="111">
        <v>125</v>
      </c>
      <c r="L58" s="65">
        <f t="shared" si="0"/>
        <v>316</v>
      </c>
      <c r="M58" s="334" t="s">
        <v>78</v>
      </c>
    </row>
    <row r="59" spans="2:17" x14ac:dyDescent="0.3">
      <c r="B59" s="385"/>
      <c r="C59" s="240">
        <v>2017</v>
      </c>
      <c r="D59" s="111">
        <v>25</v>
      </c>
      <c r="E59" s="9">
        <v>31</v>
      </c>
      <c r="F59" s="352" t="s">
        <v>78</v>
      </c>
      <c r="G59" s="9">
        <v>167</v>
      </c>
      <c r="H59" s="111">
        <v>64</v>
      </c>
      <c r="I59" s="9">
        <v>64</v>
      </c>
      <c r="J59" s="111">
        <v>0</v>
      </c>
      <c r="K59" s="111">
        <v>92</v>
      </c>
      <c r="L59" s="65">
        <f t="shared" si="0"/>
        <v>323</v>
      </c>
      <c r="M59" s="334" t="s">
        <v>78</v>
      </c>
    </row>
    <row r="60" spans="2:17" ht="16.2" customHeight="1" x14ac:dyDescent="0.3">
      <c r="B60" s="385"/>
      <c r="C60" s="240">
        <v>2016</v>
      </c>
      <c r="D60" s="111">
        <v>23</v>
      </c>
      <c r="E60" s="9">
        <v>30</v>
      </c>
      <c r="F60" s="352" t="s">
        <v>78</v>
      </c>
      <c r="G60" s="9">
        <v>168</v>
      </c>
      <c r="H60" s="111">
        <v>63</v>
      </c>
      <c r="I60" s="9">
        <v>63</v>
      </c>
      <c r="J60" s="111">
        <v>0</v>
      </c>
      <c r="K60" s="111">
        <v>97</v>
      </c>
      <c r="L60" s="65">
        <f t="shared" si="0"/>
        <v>328</v>
      </c>
      <c r="M60" s="334" t="s">
        <v>78</v>
      </c>
      <c r="Q60" s="219"/>
    </row>
    <row r="61" spans="2:17" x14ac:dyDescent="0.3">
      <c r="B61" s="386"/>
      <c r="C61" s="221">
        <v>2015</v>
      </c>
      <c r="D61" s="111">
        <v>20</v>
      </c>
      <c r="E61" s="9">
        <v>30</v>
      </c>
      <c r="F61" s="352" t="s">
        <v>78</v>
      </c>
      <c r="G61" s="9">
        <v>180</v>
      </c>
      <c r="H61" s="115">
        <v>35</v>
      </c>
      <c r="I61" s="115">
        <v>35</v>
      </c>
      <c r="J61" s="111">
        <v>0</v>
      </c>
      <c r="K61" s="111">
        <v>97</v>
      </c>
      <c r="L61" s="65">
        <f t="shared" si="0"/>
        <v>312</v>
      </c>
      <c r="M61" s="353" t="s">
        <v>78</v>
      </c>
    </row>
    <row r="62" spans="2:17" x14ac:dyDescent="0.3">
      <c r="B62" s="381" t="s">
        <v>34</v>
      </c>
      <c r="C62" s="232">
        <v>2019</v>
      </c>
      <c r="D62" s="288">
        <v>273</v>
      </c>
      <c r="E62" s="288">
        <v>246</v>
      </c>
      <c r="F62" s="288">
        <v>3178</v>
      </c>
      <c r="G62" s="288">
        <v>397</v>
      </c>
      <c r="H62" s="65">
        <v>618</v>
      </c>
      <c r="I62" s="32">
        <v>614</v>
      </c>
      <c r="J62" s="288">
        <v>5</v>
      </c>
      <c r="K62" s="288">
        <v>1634</v>
      </c>
      <c r="L62" s="288">
        <f t="shared" si="0"/>
        <v>2649</v>
      </c>
      <c r="M62" s="59">
        <f>+L62/F62</f>
        <v>0.83354310887350536</v>
      </c>
    </row>
    <row r="63" spans="2:17" x14ac:dyDescent="0.3">
      <c r="B63" s="382"/>
      <c r="C63" s="240">
        <v>2018</v>
      </c>
      <c r="D63" s="111">
        <v>255</v>
      </c>
      <c r="E63" s="9">
        <v>216</v>
      </c>
      <c r="F63" s="111">
        <v>2947</v>
      </c>
      <c r="G63" s="9">
        <v>352</v>
      </c>
      <c r="H63" s="111">
        <v>609</v>
      </c>
      <c r="I63" s="9">
        <v>606</v>
      </c>
      <c r="J63" s="111">
        <v>3</v>
      </c>
      <c r="K63" s="111">
        <v>1265</v>
      </c>
      <c r="L63" s="65">
        <f t="shared" si="0"/>
        <v>2226</v>
      </c>
      <c r="M63" s="59">
        <f>+L63/F63</f>
        <v>0.75534441805225649</v>
      </c>
    </row>
    <row r="64" spans="2:17" x14ac:dyDescent="0.3">
      <c r="B64" s="382"/>
      <c r="C64" s="240">
        <v>2017</v>
      </c>
      <c r="D64" s="111">
        <v>231</v>
      </c>
      <c r="E64" s="9">
        <v>193</v>
      </c>
      <c r="F64" s="111">
        <v>2671</v>
      </c>
      <c r="G64" s="9">
        <v>366</v>
      </c>
      <c r="H64" s="111">
        <v>597</v>
      </c>
      <c r="I64" s="9">
        <v>597</v>
      </c>
      <c r="J64" s="111">
        <v>0</v>
      </c>
      <c r="K64" s="111">
        <v>1091</v>
      </c>
      <c r="L64" s="65">
        <f t="shared" si="0"/>
        <v>2054</v>
      </c>
      <c r="M64" s="59">
        <f t="shared" si="1"/>
        <v>0.76900037439161362</v>
      </c>
    </row>
    <row r="65" spans="2:15" x14ac:dyDescent="0.3">
      <c r="B65" s="382"/>
      <c r="C65" s="240">
        <v>2016</v>
      </c>
      <c r="D65" s="111">
        <v>218</v>
      </c>
      <c r="E65" s="9">
        <v>180</v>
      </c>
      <c r="F65" s="111">
        <v>2538</v>
      </c>
      <c r="G65" s="9">
        <v>300</v>
      </c>
      <c r="H65" s="111">
        <v>601</v>
      </c>
      <c r="I65" s="9">
        <v>596</v>
      </c>
      <c r="J65" s="111">
        <v>5</v>
      </c>
      <c r="K65" s="111">
        <v>1022</v>
      </c>
      <c r="L65" s="65">
        <f t="shared" si="0"/>
        <v>1923</v>
      </c>
      <c r="M65" s="59">
        <f t="shared" si="1"/>
        <v>0.75768321513002368</v>
      </c>
    </row>
    <row r="66" spans="2:15" x14ac:dyDescent="0.3">
      <c r="B66" s="383"/>
      <c r="C66" s="240">
        <v>2015</v>
      </c>
      <c r="D66" s="115">
        <v>225</v>
      </c>
      <c r="E66" s="115">
        <v>190</v>
      </c>
      <c r="F66" s="115">
        <v>2396</v>
      </c>
      <c r="G66" s="9">
        <v>326</v>
      </c>
      <c r="H66" s="115">
        <v>607</v>
      </c>
      <c r="I66" s="9">
        <v>603</v>
      </c>
      <c r="J66" s="115">
        <v>5</v>
      </c>
      <c r="K66" s="111">
        <v>959</v>
      </c>
      <c r="L66" s="66">
        <f t="shared" si="0"/>
        <v>1892</v>
      </c>
      <c r="M66" s="59">
        <f t="shared" si="1"/>
        <v>0.78964941569282132</v>
      </c>
    </row>
    <row r="67" spans="2:15" x14ac:dyDescent="0.3">
      <c r="B67" s="382" t="s">
        <v>35</v>
      </c>
      <c r="C67" s="158">
        <v>2019</v>
      </c>
      <c r="D67" s="65">
        <v>832</v>
      </c>
      <c r="E67" s="32">
        <v>592</v>
      </c>
      <c r="F67" s="288">
        <v>9693</v>
      </c>
      <c r="G67" s="288">
        <v>2761</v>
      </c>
      <c r="H67" s="65">
        <v>1511</v>
      </c>
      <c r="I67" s="288">
        <v>1511</v>
      </c>
      <c r="J67" s="65">
        <v>3</v>
      </c>
      <c r="K67" s="288">
        <v>2134</v>
      </c>
      <c r="L67" s="65">
        <f t="shared" si="0"/>
        <v>6406</v>
      </c>
      <c r="M67" s="114">
        <f>+L67/F67</f>
        <v>0.66088930155782522</v>
      </c>
    </row>
    <row r="68" spans="2:15" x14ac:dyDescent="0.3">
      <c r="B68" s="382"/>
      <c r="C68" s="240">
        <v>2018</v>
      </c>
      <c r="D68" s="111">
        <v>773</v>
      </c>
      <c r="E68" s="9">
        <v>547</v>
      </c>
      <c r="F68" s="111">
        <v>8921</v>
      </c>
      <c r="G68" s="9">
        <v>2534</v>
      </c>
      <c r="H68" s="111">
        <v>1479</v>
      </c>
      <c r="I68" s="9">
        <v>1477</v>
      </c>
      <c r="J68" s="111">
        <v>2</v>
      </c>
      <c r="K68" s="111">
        <v>1951</v>
      </c>
      <c r="L68" s="65">
        <f t="shared" si="0"/>
        <v>5964</v>
      </c>
      <c r="M68" s="59">
        <f>+L68/F68</f>
        <v>0.66853491761013339</v>
      </c>
    </row>
    <row r="69" spans="2:15" x14ac:dyDescent="0.3">
      <c r="B69" s="382"/>
      <c r="C69" s="240">
        <v>2017</v>
      </c>
      <c r="D69" s="111">
        <v>726</v>
      </c>
      <c r="E69" s="9">
        <v>501</v>
      </c>
      <c r="F69" s="111">
        <v>8250</v>
      </c>
      <c r="G69" s="9">
        <v>2226</v>
      </c>
      <c r="H69" s="111">
        <v>1467</v>
      </c>
      <c r="I69" s="9">
        <v>1464</v>
      </c>
      <c r="J69" s="111">
        <v>3</v>
      </c>
      <c r="K69" s="111">
        <v>1734</v>
      </c>
      <c r="L69" s="65">
        <f t="shared" si="0"/>
        <v>5427</v>
      </c>
      <c r="M69" s="59">
        <f t="shared" si="1"/>
        <v>0.65781818181818186</v>
      </c>
    </row>
    <row r="70" spans="2:15" x14ac:dyDescent="0.3">
      <c r="B70" s="382"/>
      <c r="C70" s="240">
        <v>2016</v>
      </c>
      <c r="D70" s="111">
        <v>648</v>
      </c>
      <c r="E70" s="9">
        <v>457</v>
      </c>
      <c r="F70" s="111">
        <v>7309</v>
      </c>
      <c r="G70" s="9">
        <v>2162</v>
      </c>
      <c r="H70" s="111">
        <v>1255</v>
      </c>
      <c r="I70" s="9">
        <v>1253</v>
      </c>
      <c r="J70" s="111">
        <v>2</v>
      </c>
      <c r="K70" s="111">
        <v>1358</v>
      </c>
      <c r="L70" s="65">
        <f t="shared" si="0"/>
        <v>4775</v>
      </c>
      <c r="M70" s="59">
        <f t="shared" si="1"/>
        <v>0.65330414557394989</v>
      </c>
      <c r="O70" s="31"/>
    </row>
    <row r="71" spans="2:15" x14ac:dyDescent="0.3">
      <c r="B71" s="383"/>
      <c r="C71" s="240">
        <v>2015</v>
      </c>
      <c r="D71" s="115">
        <v>605</v>
      </c>
      <c r="E71" s="9">
        <v>442</v>
      </c>
      <c r="F71" s="115">
        <v>6126</v>
      </c>
      <c r="G71" s="9">
        <v>1814</v>
      </c>
      <c r="H71" s="111">
        <v>1137</v>
      </c>
      <c r="I71" s="115">
        <v>1137</v>
      </c>
      <c r="J71" s="111">
        <v>0</v>
      </c>
      <c r="K71" s="115">
        <v>1296</v>
      </c>
      <c r="L71" s="65">
        <f t="shared" si="0"/>
        <v>4247</v>
      </c>
      <c r="M71" s="113">
        <f t="shared" si="1"/>
        <v>0.69327456741756444</v>
      </c>
    </row>
    <row r="72" spans="2:15" x14ac:dyDescent="0.3">
      <c r="B72" s="376" t="s">
        <v>36</v>
      </c>
      <c r="C72" s="158">
        <v>2019</v>
      </c>
      <c r="D72" s="65">
        <v>439</v>
      </c>
      <c r="E72" s="288">
        <v>295</v>
      </c>
      <c r="F72" s="92">
        <v>5131</v>
      </c>
      <c r="G72" s="288">
        <v>1225</v>
      </c>
      <c r="H72" s="288">
        <v>1147</v>
      </c>
      <c r="I72" s="32">
        <v>1142</v>
      </c>
      <c r="J72" s="288">
        <v>7</v>
      </c>
      <c r="K72" s="65">
        <v>881</v>
      </c>
      <c r="L72" s="288">
        <f t="shared" ref="L72:L102" si="2">+G72+H72+K72</f>
        <v>3253</v>
      </c>
      <c r="M72" s="59">
        <f>+L72/F72</f>
        <v>0.63398947573572406</v>
      </c>
    </row>
    <row r="73" spans="2:15" x14ac:dyDescent="0.3">
      <c r="B73" s="377"/>
      <c r="C73" s="240">
        <v>2018</v>
      </c>
      <c r="D73" s="111">
        <v>405</v>
      </c>
      <c r="E73" s="9">
        <v>249</v>
      </c>
      <c r="F73" s="111">
        <v>4648</v>
      </c>
      <c r="G73" s="9">
        <v>1137</v>
      </c>
      <c r="H73" s="111">
        <v>946</v>
      </c>
      <c r="I73" s="9">
        <v>945</v>
      </c>
      <c r="J73" s="111">
        <v>2</v>
      </c>
      <c r="K73" s="111">
        <v>611</v>
      </c>
      <c r="L73" s="65">
        <f t="shared" si="2"/>
        <v>2694</v>
      </c>
      <c r="M73" s="59">
        <f>+L73/F73</f>
        <v>0.57960413080895012</v>
      </c>
    </row>
    <row r="74" spans="2:15" x14ac:dyDescent="0.3">
      <c r="B74" s="377"/>
      <c r="C74" s="240">
        <v>2017</v>
      </c>
      <c r="D74" s="111">
        <v>361</v>
      </c>
      <c r="E74" s="9">
        <v>231</v>
      </c>
      <c r="F74" s="111">
        <v>4110</v>
      </c>
      <c r="G74" s="9">
        <v>1113</v>
      </c>
      <c r="H74" s="111">
        <v>856</v>
      </c>
      <c r="I74" s="9">
        <v>851</v>
      </c>
      <c r="J74" s="111">
        <v>6</v>
      </c>
      <c r="K74" s="111">
        <v>606</v>
      </c>
      <c r="L74" s="65">
        <f t="shared" si="2"/>
        <v>2575</v>
      </c>
      <c r="M74" s="59">
        <f t="shared" si="1"/>
        <v>0.62652068126520677</v>
      </c>
    </row>
    <row r="75" spans="2:15" x14ac:dyDescent="0.3">
      <c r="B75" s="377"/>
      <c r="C75" s="240">
        <v>2016</v>
      </c>
      <c r="D75" s="111">
        <v>335</v>
      </c>
      <c r="E75" s="9">
        <v>233</v>
      </c>
      <c r="F75" s="111">
        <v>3793</v>
      </c>
      <c r="G75" s="9">
        <v>1109</v>
      </c>
      <c r="H75" s="111">
        <v>835</v>
      </c>
      <c r="I75" s="9">
        <v>835</v>
      </c>
      <c r="J75" s="111">
        <v>0</v>
      </c>
      <c r="K75" s="111">
        <v>491</v>
      </c>
      <c r="L75" s="65">
        <f t="shared" si="2"/>
        <v>2435</v>
      </c>
      <c r="M75" s="59">
        <f t="shared" si="1"/>
        <v>0.64197205378328503</v>
      </c>
    </row>
    <row r="76" spans="2:15" x14ac:dyDescent="0.3">
      <c r="B76" s="378"/>
      <c r="C76" s="240">
        <v>2015</v>
      </c>
      <c r="D76" s="115">
        <v>371</v>
      </c>
      <c r="E76" s="115">
        <v>258</v>
      </c>
      <c r="F76" s="115">
        <v>3634</v>
      </c>
      <c r="G76" s="115">
        <v>1238</v>
      </c>
      <c r="H76" s="111">
        <v>859</v>
      </c>
      <c r="I76" s="115">
        <v>856</v>
      </c>
      <c r="J76" s="115">
        <v>4</v>
      </c>
      <c r="K76" s="115">
        <v>422</v>
      </c>
      <c r="L76" s="66">
        <f t="shared" si="2"/>
        <v>2519</v>
      </c>
      <c r="M76" s="113">
        <f t="shared" si="1"/>
        <v>0.6931755641166758</v>
      </c>
    </row>
    <row r="77" spans="2:15" x14ac:dyDescent="0.3">
      <c r="B77" s="376" t="s">
        <v>205</v>
      </c>
      <c r="C77" s="245">
        <v>2019</v>
      </c>
      <c r="D77" s="111">
        <v>1</v>
      </c>
      <c r="E77" s="9">
        <v>1</v>
      </c>
      <c r="F77" s="111">
        <v>8</v>
      </c>
      <c r="G77" s="111">
        <v>4</v>
      </c>
      <c r="H77" s="327">
        <v>3</v>
      </c>
      <c r="I77" s="9">
        <v>3</v>
      </c>
      <c r="J77" s="111">
        <v>0</v>
      </c>
      <c r="K77" s="111">
        <v>1</v>
      </c>
      <c r="L77" s="65">
        <f t="shared" si="2"/>
        <v>8</v>
      </c>
      <c r="M77" s="59">
        <f t="shared" si="1"/>
        <v>1</v>
      </c>
    </row>
    <row r="78" spans="2:15" x14ac:dyDescent="0.3">
      <c r="B78" s="377"/>
      <c r="C78" s="240">
        <v>2018</v>
      </c>
      <c r="D78" s="111">
        <v>0</v>
      </c>
      <c r="E78" s="9">
        <v>0</v>
      </c>
      <c r="F78" s="111">
        <v>0</v>
      </c>
      <c r="G78" s="111">
        <v>0</v>
      </c>
      <c r="H78" s="111">
        <v>0</v>
      </c>
      <c r="I78" s="9">
        <v>0</v>
      </c>
      <c r="J78" s="111">
        <v>0</v>
      </c>
      <c r="K78" s="111">
        <v>0</v>
      </c>
      <c r="L78" s="65">
        <f t="shared" si="2"/>
        <v>0</v>
      </c>
      <c r="M78" s="334" t="s">
        <v>78</v>
      </c>
    </row>
    <row r="79" spans="2:15" x14ac:dyDescent="0.3">
      <c r="B79" s="377"/>
      <c r="C79" s="240">
        <v>2017</v>
      </c>
      <c r="D79" s="111">
        <v>0</v>
      </c>
      <c r="E79" s="9">
        <v>0</v>
      </c>
      <c r="F79" s="111">
        <v>0</v>
      </c>
      <c r="G79" s="111">
        <v>0</v>
      </c>
      <c r="H79" s="111">
        <v>0</v>
      </c>
      <c r="I79" s="9">
        <v>0</v>
      </c>
      <c r="J79" s="111">
        <v>0</v>
      </c>
      <c r="K79" s="111">
        <v>0</v>
      </c>
      <c r="L79" s="65">
        <f t="shared" si="2"/>
        <v>0</v>
      </c>
      <c r="M79" s="334" t="s">
        <v>78</v>
      </c>
    </row>
    <row r="80" spans="2:15" x14ac:dyDescent="0.3">
      <c r="B80" s="377"/>
      <c r="C80" s="240">
        <v>2016</v>
      </c>
      <c r="D80" s="111">
        <v>0</v>
      </c>
      <c r="E80" s="9">
        <v>0</v>
      </c>
      <c r="F80" s="111">
        <v>0</v>
      </c>
      <c r="G80" s="111">
        <v>0</v>
      </c>
      <c r="H80" s="111">
        <v>0</v>
      </c>
      <c r="I80" s="9">
        <v>0</v>
      </c>
      <c r="J80" s="111">
        <v>0</v>
      </c>
      <c r="K80" s="111">
        <v>0</v>
      </c>
      <c r="L80" s="65">
        <f t="shared" si="2"/>
        <v>0</v>
      </c>
      <c r="M80" s="334" t="s">
        <v>78</v>
      </c>
    </row>
    <row r="81" spans="1:19" x14ac:dyDescent="0.3">
      <c r="B81" s="378"/>
      <c r="C81" s="240">
        <v>2015</v>
      </c>
      <c r="D81" s="111">
        <v>0</v>
      </c>
      <c r="E81" s="9">
        <v>0</v>
      </c>
      <c r="F81" s="111">
        <v>0</v>
      </c>
      <c r="G81" s="115">
        <v>0</v>
      </c>
      <c r="H81" s="111">
        <v>0</v>
      </c>
      <c r="I81" s="9">
        <v>0</v>
      </c>
      <c r="J81" s="111">
        <v>0</v>
      </c>
      <c r="K81" s="111">
        <v>0</v>
      </c>
      <c r="L81" s="65">
        <f t="shared" si="2"/>
        <v>0</v>
      </c>
      <c r="M81" s="334" t="s">
        <v>78</v>
      </c>
    </row>
    <row r="82" spans="1:19" x14ac:dyDescent="0.3">
      <c r="B82" s="384" t="s">
        <v>38</v>
      </c>
      <c r="C82" s="158">
        <v>2019</v>
      </c>
      <c r="D82" s="288">
        <v>73</v>
      </c>
      <c r="E82" s="288">
        <v>38</v>
      </c>
      <c r="F82" s="288">
        <v>851</v>
      </c>
      <c r="G82" s="65">
        <v>74</v>
      </c>
      <c r="H82" s="288">
        <v>63</v>
      </c>
      <c r="I82" s="288">
        <v>63</v>
      </c>
      <c r="J82" s="288">
        <v>0</v>
      </c>
      <c r="K82" s="288">
        <v>224</v>
      </c>
      <c r="L82" s="288">
        <f t="shared" si="2"/>
        <v>361</v>
      </c>
      <c r="M82" s="114">
        <f>+L82/F82</f>
        <v>0.42420681551116335</v>
      </c>
    </row>
    <row r="83" spans="1:19" x14ac:dyDescent="0.3">
      <c r="B83" s="385"/>
      <c r="C83" s="240">
        <v>2018</v>
      </c>
      <c r="D83" s="111">
        <v>70</v>
      </c>
      <c r="E83" s="9">
        <v>32</v>
      </c>
      <c r="F83" s="111">
        <v>767</v>
      </c>
      <c r="G83" s="9">
        <v>63</v>
      </c>
      <c r="H83" s="111">
        <v>35</v>
      </c>
      <c r="I83" s="9">
        <v>35</v>
      </c>
      <c r="J83" s="111">
        <v>0</v>
      </c>
      <c r="K83" s="111">
        <v>192</v>
      </c>
      <c r="L83" s="65">
        <f t="shared" si="2"/>
        <v>290</v>
      </c>
      <c r="M83" s="59">
        <f>+L83/F83</f>
        <v>0.37809647979139505</v>
      </c>
    </row>
    <row r="84" spans="1:19" x14ac:dyDescent="0.3">
      <c r="B84" s="385"/>
      <c r="C84" s="240">
        <v>2017</v>
      </c>
      <c r="D84" s="111">
        <v>71</v>
      </c>
      <c r="E84" s="9">
        <v>27</v>
      </c>
      <c r="F84" s="111">
        <v>828</v>
      </c>
      <c r="G84" s="9">
        <v>69</v>
      </c>
      <c r="H84" s="111">
        <v>45</v>
      </c>
      <c r="I84" s="9">
        <v>45</v>
      </c>
      <c r="J84" s="111">
        <v>0</v>
      </c>
      <c r="K84" s="111">
        <v>177</v>
      </c>
      <c r="L84" s="65">
        <f t="shared" si="2"/>
        <v>291</v>
      </c>
      <c r="M84" s="59">
        <f t="shared" si="1"/>
        <v>0.35144927536231885</v>
      </c>
    </row>
    <row r="85" spans="1:19" x14ac:dyDescent="0.3">
      <c r="B85" s="385"/>
      <c r="C85" s="240">
        <v>2016</v>
      </c>
      <c r="D85" s="111">
        <v>73</v>
      </c>
      <c r="E85" s="9">
        <v>30</v>
      </c>
      <c r="F85" s="111">
        <v>782</v>
      </c>
      <c r="G85" s="9">
        <v>58</v>
      </c>
      <c r="H85" s="111">
        <v>67</v>
      </c>
      <c r="I85" s="9">
        <v>67</v>
      </c>
      <c r="J85" s="111">
        <v>0</v>
      </c>
      <c r="K85" s="111">
        <v>153</v>
      </c>
      <c r="L85" s="65">
        <f t="shared" si="2"/>
        <v>278</v>
      </c>
      <c r="M85" s="59">
        <f t="shared" si="1"/>
        <v>0.35549872122762149</v>
      </c>
    </row>
    <row r="86" spans="1:19" x14ac:dyDescent="0.3">
      <c r="B86" s="386"/>
      <c r="C86" s="240">
        <v>2015</v>
      </c>
      <c r="D86" s="111">
        <v>82</v>
      </c>
      <c r="E86" s="9">
        <v>44</v>
      </c>
      <c r="F86" s="115">
        <v>642</v>
      </c>
      <c r="G86" s="9">
        <v>63</v>
      </c>
      <c r="H86" s="111">
        <v>92</v>
      </c>
      <c r="I86" s="9">
        <v>92</v>
      </c>
      <c r="J86" s="111">
        <v>0</v>
      </c>
      <c r="K86" s="115">
        <v>139</v>
      </c>
      <c r="L86" s="66">
        <f t="shared" si="2"/>
        <v>294</v>
      </c>
      <c r="M86" s="113">
        <f t="shared" si="1"/>
        <v>0.45794392523364486</v>
      </c>
    </row>
    <row r="87" spans="1:19" x14ac:dyDescent="0.3">
      <c r="A87" s="31"/>
      <c r="B87" s="387" t="s">
        <v>39</v>
      </c>
      <c r="C87" s="158">
        <v>2019</v>
      </c>
      <c r="D87" s="288">
        <v>92</v>
      </c>
      <c r="E87" s="288">
        <v>81</v>
      </c>
      <c r="F87" s="92">
        <v>1061</v>
      </c>
      <c r="G87" s="288">
        <v>45</v>
      </c>
      <c r="H87" s="288">
        <v>104</v>
      </c>
      <c r="I87" s="288">
        <v>103</v>
      </c>
      <c r="J87" s="288">
        <v>1</v>
      </c>
      <c r="K87" s="65">
        <v>709</v>
      </c>
      <c r="L87" s="65">
        <f t="shared" si="2"/>
        <v>858</v>
      </c>
      <c r="M87" s="59">
        <f>+L87/F87</f>
        <v>0.8086710650329878</v>
      </c>
    </row>
    <row r="88" spans="1:19" x14ac:dyDescent="0.3">
      <c r="A88" s="31"/>
      <c r="B88" s="388"/>
      <c r="C88" s="21">
        <v>2018</v>
      </c>
      <c r="D88" s="111">
        <v>82</v>
      </c>
      <c r="E88" s="9">
        <v>67</v>
      </c>
      <c r="F88" s="111">
        <v>897</v>
      </c>
      <c r="G88" s="9">
        <v>48</v>
      </c>
      <c r="H88" s="111">
        <v>63</v>
      </c>
      <c r="I88" s="9">
        <v>63</v>
      </c>
      <c r="J88" s="111">
        <v>0</v>
      </c>
      <c r="K88" s="111">
        <v>544</v>
      </c>
      <c r="L88" s="65">
        <f t="shared" si="2"/>
        <v>655</v>
      </c>
      <c r="M88" s="59">
        <f>+L88/F88</f>
        <v>0.73021181716833894</v>
      </c>
    </row>
    <row r="89" spans="1:19" x14ac:dyDescent="0.3">
      <c r="A89" s="31"/>
      <c r="B89" s="388"/>
      <c r="C89" s="21">
        <v>2017</v>
      </c>
      <c r="D89" s="111">
        <v>74</v>
      </c>
      <c r="E89" s="9">
        <v>56</v>
      </c>
      <c r="F89" s="111">
        <v>773</v>
      </c>
      <c r="G89" s="9">
        <v>41</v>
      </c>
      <c r="H89" s="111">
        <v>71</v>
      </c>
      <c r="I89" s="9">
        <v>71</v>
      </c>
      <c r="J89" s="111">
        <v>0</v>
      </c>
      <c r="K89" s="111">
        <v>426</v>
      </c>
      <c r="L89" s="65">
        <f t="shared" si="2"/>
        <v>538</v>
      </c>
      <c r="M89" s="59">
        <f t="shared" ref="M89:M102" si="3">+L89/F89</f>
        <v>0.69598965071151353</v>
      </c>
      <c r="S89" s="156"/>
    </row>
    <row r="90" spans="1:19" x14ac:dyDescent="0.3">
      <c r="A90" s="31"/>
      <c r="B90" s="388"/>
      <c r="C90" s="21">
        <v>2016</v>
      </c>
      <c r="D90" s="111">
        <v>63</v>
      </c>
      <c r="E90" s="9">
        <v>46</v>
      </c>
      <c r="F90" s="111">
        <v>719</v>
      </c>
      <c r="G90" s="9">
        <v>30</v>
      </c>
      <c r="H90" s="111">
        <v>34</v>
      </c>
      <c r="I90" s="9">
        <v>34</v>
      </c>
      <c r="J90" s="111">
        <v>0</v>
      </c>
      <c r="K90" s="111">
        <v>379</v>
      </c>
      <c r="L90" s="65">
        <f t="shared" si="2"/>
        <v>443</v>
      </c>
      <c r="M90" s="59">
        <f t="shared" si="3"/>
        <v>0.61613351877607792</v>
      </c>
      <c r="S90" s="156"/>
    </row>
    <row r="91" spans="1:19" x14ac:dyDescent="0.3">
      <c r="A91" s="31"/>
      <c r="B91" s="389"/>
      <c r="C91" s="221">
        <v>2015</v>
      </c>
      <c r="D91" s="115">
        <v>89</v>
      </c>
      <c r="E91" s="115">
        <v>39</v>
      </c>
      <c r="F91" s="115">
        <v>782</v>
      </c>
      <c r="G91" s="9">
        <v>42</v>
      </c>
      <c r="H91" s="111">
        <v>30</v>
      </c>
      <c r="I91" s="9">
        <v>30</v>
      </c>
      <c r="J91" s="115">
        <v>0</v>
      </c>
      <c r="K91" s="115">
        <v>300</v>
      </c>
      <c r="L91" s="66">
        <f t="shared" si="2"/>
        <v>372</v>
      </c>
      <c r="M91" s="113">
        <f t="shared" si="3"/>
        <v>0.47570332480818417</v>
      </c>
      <c r="S91" s="156"/>
    </row>
    <row r="92" spans="1:19" x14ac:dyDescent="0.3">
      <c r="A92" s="31"/>
      <c r="B92" s="377" t="s">
        <v>40</v>
      </c>
      <c r="C92" s="31">
        <v>2019</v>
      </c>
      <c r="D92" s="65">
        <v>120</v>
      </c>
      <c r="E92" s="32">
        <v>74</v>
      </c>
      <c r="F92" s="288">
        <v>1383</v>
      </c>
      <c r="G92" s="288">
        <v>218</v>
      </c>
      <c r="H92" s="288">
        <v>214</v>
      </c>
      <c r="I92" s="288">
        <v>214</v>
      </c>
      <c r="J92" s="65">
        <v>0</v>
      </c>
      <c r="K92" s="65">
        <v>357</v>
      </c>
      <c r="L92" s="65">
        <f t="shared" si="2"/>
        <v>789</v>
      </c>
      <c r="M92" s="59">
        <f>+L92/F92</f>
        <v>0.57049891540130149</v>
      </c>
      <c r="S92" s="156"/>
    </row>
    <row r="93" spans="1:19" x14ac:dyDescent="0.3">
      <c r="A93" s="31"/>
      <c r="B93" s="377"/>
      <c r="C93" s="31">
        <v>2018</v>
      </c>
      <c r="D93" s="65">
        <v>116</v>
      </c>
      <c r="E93" s="32">
        <v>67</v>
      </c>
      <c r="F93" s="111">
        <v>1335</v>
      </c>
      <c r="G93" s="9">
        <v>225</v>
      </c>
      <c r="H93" s="111">
        <v>224</v>
      </c>
      <c r="I93" s="9">
        <v>223</v>
      </c>
      <c r="J93" s="111">
        <v>1</v>
      </c>
      <c r="K93" s="111">
        <v>262</v>
      </c>
      <c r="L93" s="65">
        <f t="shared" si="2"/>
        <v>711</v>
      </c>
      <c r="M93" s="59">
        <f>+L93/F93</f>
        <v>0.53258426966292138</v>
      </c>
      <c r="S93" s="156"/>
    </row>
    <row r="94" spans="1:19" x14ac:dyDescent="0.3">
      <c r="A94" s="31"/>
      <c r="B94" s="377"/>
      <c r="C94" s="31">
        <v>2017</v>
      </c>
      <c r="D94" s="65">
        <v>110</v>
      </c>
      <c r="E94" s="32">
        <v>62</v>
      </c>
      <c r="F94" s="111">
        <v>1244</v>
      </c>
      <c r="G94" s="9">
        <v>263</v>
      </c>
      <c r="H94" s="111">
        <v>177</v>
      </c>
      <c r="I94" s="9">
        <v>177</v>
      </c>
      <c r="J94" s="111">
        <v>0</v>
      </c>
      <c r="K94" s="111">
        <v>190</v>
      </c>
      <c r="L94" s="65">
        <f t="shared" si="2"/>
        <v>630</v>
      </c>
      <c r="M94" s="59">
        <f t="shared" si="3"/>
        <v>0.50643086816720262</v>
      </c>
      <c r="S94" s="156"/>
    </row>
    <row r="95" spans="1:19" x14ac:dyDescent="0.3">
      <c r="A95" s="31"/>
      <c r="B95" s="377"/>
      <c r="C95" s="94">
        <v>2016</v>
      </c>
      <c r="D95" s="317">
        <v>113</v>
      </c>
      <c r="E95" s="103">
        <v>60</v>
      </c>
      <c r="F95" s="111">
        <v>1263</v>
      </c>
      <c r="G95" s="9">
        <v>246</v>
      </c>
      <c r="H95" s="111">
        <v>190</v>
      </c>
      <c r="I95" s="9">
        <v>190</v>
      </c>
      <c r="J95" s="111">
        <v>0</v>
      </c>
      <c r="K95" s="111">
        <v>197</v>
      </c>
      <c r="L95" s="65">
        <f t="shared" si="2"/>
        <v>633</v>
      </c>
      <c r="M95" s="59">
        <f t="shared" si="3"/>
        <v>0.50118764845605701</v>
      </c>
      <c r="S95" s="156"/>
    </row>
    <row r="96" spans="1:19" x14ac:dyDescent="0.3">
      <c r="A96" s="31"/>
      <c r="B96" s="378"/>
      <c r="C96" s="94">
        <v>2015</v>
      </c>
      <c r="D96" s="318">
        <v>138</v>
      </c>
      <c r="E96" s="103">
        <v>86</v>
      </c>
      <c r="F96" s="115">
        <v>1325</v>
      </c>
      <c r="G96" s="115">
        <v>265</v>
      </c>
      <c r="H96" s="115">
        <v>210</v>
      </c>
      <c r="I96" s="9">
        <v>210</v>
      </c>
      <c r="J96" s="115">
        <v>0</v>
      </c>
      <c r="K96" s="111">
        <v>205</v>
      </c>
      <c r="L96" s="65">
        <f t="shared" si="2"/>
        <v>680</v>
      </c>
      <c r="M96" s="113">
        <f t="shared" si="3"/>
        <v>0.51320754716981132</v>
      </c>
      <c r="S96" s="156"/>
    </row>
    <row r="97" spans="1:19" x14ac:dyDescent="0.3">
      <c r="A97" s="31"/>
      <c r="B97" s="377" t="s">
        <v>41</v>
      </c>
      <c r="C97" s="158">
        <v>2019</v>
      </c>
      <c r="D97" s="65">
        <v>78</v>
      </c>
      <c r="E97" s="288">
        <v>66</v>
      </c>
      <c r="F97" s="288">
        <v>921</v>
      </c>
      <c r="G97" s="288">
        <v>258</v>
      </c>
      <c r="H97" s="65">
        <v>230</v>
      </c>
      <c r="I97" s="288">
        <v>230</v>
      </c>
      <c r="J97" s="65">
        <v>0</v>
      </c>
      <c r="K97" s="288">
        <v>216</v>
      </c>
      <c r="L97" s="288">
        <f t="shared" si="2"/>
        <v>704</v>
      </c>
      <c r="M97" s="59">
        <f>+L97/F97</f>
        <v>0.76438653637350706</v>
      </c>
      <c r="S97" s="156"/>
    </row>
    <row r="98" spans="1:19" x14ac:dyDescent="0.3">
      <c r="A98" s="31"/>
      <c r="B98" s="377"/>
      <c r="C98" s="94">
        <v>2018</v>
      </c>
      <c r="D98" s="317">
        <v>60</v>
      </c>
      <c r="E98" s="103">
        <v>40</v>
      </c>
      <c r="F98" s="111">
        <v>720</v>
      </c>
      <c r="G98" s="9">
        <v>145</v>
      </c>
      <c r="H98" s="111">
        <v>102</v>
      </c>
      <c r="I98" s="9">
        <v>102</v>
      </c>
      <c r="J98" s="111">
        <v>0</v>
      </c>
      <c r="K98" s="111">
        <v>175</v>
      </c>
      <c r="L98" s="65">
        <f t="shared" si="2"/>
        <v>422</v>
      </c>
      <c r="M98" s="59">
        <f>+L98/F98</f>
        <v>0.58611111111111114</v>
      </c>
      <c r="S98" s="156"/>
    </row>
    <row r="99" spans="1:19" x14ac:dyDescent="0.3">
      <c r="A99" s="31"/>
      <c r="B99" s="377"/>
      <c r="C99" s="94">
        <v>2017</v>
      </c>
      <c r="D99" s="317">
        <v>59</v>
      </c>
      <c r="E99" s="103">
        <v>41</v>
      </c>
      <c r="F99" s="111">
        <v>703</v>
      </c>
      <c r="G99" s="9">
        <v>150</v>
      </c>
      <c r="H99" s="111">
        <v>144</v>
      </c>
      <c r="I99" s="9">
        <v>143</v>
      </c>
      <c r="J99" s="111">
        <v>1</v>
      </c>
      <c r="K99" s="111">
        <v>139</v>
      </c>
      <c r="L99" s="65">
        <f t="shared" si="2"/>
        <v>433</v>
      </c>
      <c r="M99" s="59">
        <f t="shared" si="3"/>
        <v>0.61593172119487904</v>
      </c>
      <c r="S99" s="156"/>
    </row>
    <row r="100" spans="1:19" x14ac:dyDescent="0.3">
      <c r="A100" s="31"/>
      <c r="B100" s="377"/>
      <c r="C100" s="94">
        <v>2016</v>
      </c>
      <c r="D100" s="317">
        <v>64</v>
      </c>
      <c r="E100" s="103">
        <v>46</v>
      </c>
      <c r="F100" s="111">
        <v>757</v>
      </c>
      <c r="G100" s="9">
        <v>197</v>
      </c>
      <c r="H100" s="111">
        <v>135</v>
      </c>
      <c r="I100" s="9">
        <v>135</v>
      </c>
      <c r="J100" s="111">
        <v>0</v>
      </c>
      <c r="K100" s="111">
        <v>135</v>
      </c>
      <c r="L100" s="65">
        <f t="shared" si="2"/>
        <v>467</v>
      </c>
      <c r="M100" s="59">
        <f t="shared" si="3"/>
        <v>0.61690885072655222</v>
      </c>
      <c r="S100" s="156"/>
    </row>
    <row r="101" spans="1:19" x14ac:dyDescent="0.3">
      <c r="A101" s="31"/>
      <c r="B101" s="378"/>
      <c r="C101" s="242">
        <v>2015</v>
      </c>
      <c r="D101" s="318">
        <v>80</v>
      </c>
      <c r="E101" s="103">
        <v>60</v>
      </c>
      <c r="F101" s="115">
        <v>790</v>
      </c>
      <c r="G101" s="9">
        <v>237</v>
      </c>
      <c r="H101" s="115">
        <v>175</v>
      </c>
      <c r="I101" s="9">
        <v>173</v>
      </c>
      <c r="J101" s="111">
        <v>2</v>
      </c>
      <c r="K101" s="115">
        <v>127</v>
      </c>
      <c r="L101" s="66">
        <f t="shared" si="2"/>
        <v>539</v>
      </c>
      <c r="M101" s="116">
        <f t="shared" si="3"/>
        <v>0.6822784810126582</v>
      </c>
      <c r="O101" s="3"/>
      <c r="P101" s="156"/>
      <c r="Q101" s="156"/>
      <c r="R101" s="156"/>
      <c r="S101" s="156"/>
    </row>
    <row r="102" spans="1:19" x14ac:dyDescent="0.3">
      <c r="A102" s="31"/>
      <c r="B102" s="323"/>
      <c r="C102" s="94">
        <v>2019</v>
      </c>
      <c r="D102" s="317">
        <v>1</v>
      </c>
      <c r="E102" s="328">
        <v>1</v>
      </c>
      <c r="F102" s="327">
        <v>12</v>
      </c>
      <c r="G102" s="356">
        <v>0</v>
      </c>
      <c r="H102" s="111">
        <v>12</v>
      </c>
      <c r="I102" s="327">
        <v>12</v>
      </c>
      <c r="J102" s="327">
        <v>0</v>
      </c>
      <c r="K102" s="111">
        <v>0</v>
      </c>
      <c r="L102" s="65">
        <f t="shared" si="2"/>
        <v>12</v>
      </c>
      <c r="M102" s="59">
        <f t="shared" si="3"/>
        <v>1</v>
      </c>
      <c r="O102" s="3"/>
      <c r="P102" s="156"/>
      <c r="Q102" s="156"/>
      <c r="R102" s="156"/>
      <c r="S102" s="156"/>
    </row>
    <row r="103" spans="1:19" x14ac:dyDescent="0.3">
      <c r="A103" s="31"/>
      <c r="B103" s="323"/>
      <c r="C103" s="94">
        <v>2018</v>
      </c>
      <c r="D103" s="317">
        <v>0</v>
      </c>
      <c r="E103" s="317">
        <v>0</v>
      </c>
      <c r="F103" s="111">
        <v>0</v>
      </c>
      <c r="G103" s="357" t="s">
        <v>78</v>
      </c>
      <c r="H103" s="111">
        <v>0</v>
      </c>
      <c r="I103" s="9">
        <v>0</v>
      </c>
      <c r="J103" s="111">
        <v>0</v>
      </c>
      <c r="K103" s="111">
        <v>0</v>
      </c>
      <c r="L103" s="65">
        <v>0</v>
      </c>
      <c r="M103" s="334" t="s">
        <v>78</v>
      </c>
      <c r="O103" s="3"/>
      <c r="P103" s="156"/>
      <c r="Q103" s="156"/>
      <c r="R103" s="156"/>
      <c r="S103" s="156"/>
    </row>
    <row r="104" spans="1:19" x14ac:dyDescent="0.3">
      <c r="A104" s="31"/>
      <c r="B104" s="323" t="s">
        <v>204</v>
      </c>
      <c r="C104" s="94">
        <v>2017</v>
      </c>
      <c r="D104" s="317">
        <v>0</v>
      </c>
      <c r="E104" s="317">
        <v>0</v>
      </c>
      <c r="F104" s="111">
        <v>0</v>
      </c>
      <c r="G104" s="357" t="s">
        <v>78</v>
      </c>
      <c r="H104" s="111">
        <v>0</v>
      </c>
      <c r="I104" s="9">
        <v>0</v>
      </c>
      <c r="J104" s="111">
        <v>0</v>
      </c>
      <c r="K104" s="111">
        <v>0</v>
      </c>
      <c r="L104" s="65">
        <v>0</v>
      </c>
      <c r="M104" s="334" t="s">
        <v>78</v>
      </c>
      <c r="O104" s="3"/>
      <c r="P104" s="156"/>
      <c r="Q104" s="156"/>
      <c r="R104" s="156"/>
      <c r="S104" s="156"/>
    </row>
    <row r="105" spans="1:19" x14ac:dyDescent="0.3">
      <c r="A105" s="31"/>
      <c r="B105" s="323"/>
      <c r="C105" s="94">
        <v>2016</v>
      </c>
      <c r="D105" s="317">
        <v>0</v>
      </c>
      <c r="E105" s="317">
        <v>0</v>
      </c>
      <c r="F105" s="111">
        <v>0</v>
      </c>
      <c r="G105" s="357" t="s">
        <v>78</v>
      </c>
      <c r="H105" s="111">
        <v>0</v>
      </c>
      <c r="I105" s="9">
        <v>0</v>
      </c>
      <c r="J105" s="111">
        <v>0</v>
      </c>
      <c r="K105" s="111">
        <v>0</v>
      </c>
      <c r="L105" s="65">
        <v>0</v>
      </c>
      <c r="M105" s="334" t="s">
        <v>78</v>
      </c>
      <c r="O105" s="3"/>
      <c r="P105" s="156"/>
      <c r="Q105" s="156"/>
      <c r="R105" s="156"/>
      <c r="S105" s="156"/>
    </row>
    <row r="106" spans="1:19" x14ac:dyDescent="0.3">
      <c r="A106" s="31"/>
      <c r="B106" s="323"/>
      <c r="C106" s="94">
        <v>2015</v>
      </c>
      <c r="D106" s="317">
        <v>0</v>
      </c>
      <c r="E106" s="318">
        <v>0</v>
      </c>
      <c r="F106" s="115">
        <v>0</v>
      </c>
      <c r="G106" s="357" t="s">
        <v>78</v>
      </c>
      <c r="H106" s="111">
        <v>0</v>
      </c>
      <c r="I106" s="9">
        <v>0</v>
      </c>
      <c r="J106" s="111">
        <v>0</v>
      </c>
      <c r="K106" s="111">
        <v>0</v>
      </c>
      <c r="L106" s="65">
        <v>0</v>
      </c>
      <c r="M106" s="334" t="s">
        <v>78</v>
      </c>
      <c r="O106" s="3"/>
      <c r="P106" s="156"/>
      <c r="Q106" s="156"/>
      <c r="R106" s="156"/>
      <c r="S106" s="156"/>
    </row>
    <row r="107" spans="1:19" x14ac:dyDescent="0.3">
      <c r="A107" s="31"/>
      <c r="B107" s="376" t="s">
        <v>92</v>
      </c>
      <c r="C107" s="158">
        <v>2019</v>
      </c>
      <c r="D107" s="288">
        <v>235</v>
      </c>
      <c r="E107" s="333" t="s">
        <v>78</v>
      </c>
      <c r="F107" s="92">
        <v>2039</v>
      </c>
      <c r="G107" s="333" t="s">
        <v>78</v>
      </c>
      <c r="H107" s="333" t="s">
        <v>78</v>
      </c>
      <c r="I107" s="333" t="s">
        <v>78</v>
      </c>
      <c r="J107" s="333" t="s">
        <v>78</v>
      </c>
      <c r="K107" s="333" t="s">
        <v>78</v>
      </c>
      <c r="L107" s="333" t="s">
        <v>94</v>
      </c>
      <c r="M107" s="358" t="s">
        <v>78</v>
      </c>
      <c r="O107" s="3"/>
      <c r="P107" s="156"/>
      <c r="Q107" s="156"/>
      <c r="R107" s="156"/>
      <c r="S107" s="156"/>
    </row>
    <row r="108" spans="1:19" x14ac:dyDescent="0.3">
      <c r="A108" s="31"/>
      <c r="B108" s="377"/>
      <c r="C108" s="31">
        <v>2018</v>
      </c>
      <c r="D108" s="65">
        <v>233</v>
      </c>
      <c r="E108" s="355" t="s">
        <v>78</v>
      </c>
      <c r="F108" s="65">
        <f>2285+744</f>
        <v>3029</v>
      </c>
      <c r="G108" s="355" t="s">
        <v>78</v>
      </c>
      <c r="H108" s="319" t="s">
        <v>78</v>
      </c>
      <c r="I108" s="355" t="s">
        <v>78</v>
      </c>
      <c r="J108" s="319" t="s">
        <v>78</v>
      </c>
      <c r="K108" s="355" t="s">
        <v>78</v>
      </c>
      <c r="L108" s="319" t="s">
        <v>94</v>
      </c>
      <c r="M108" s="334" t="s">
        <v>78</v>
      </c>
      <c r="O108" s="3"/>
      <c r="P108" s="156"/>
      <c r="Q108" s="156"/>
      <c r="R108" s="156"/>
      <c r="S108" s="156"/>
    </row>
    <row r="109" spans="1:19" x14ac:dyDescent="0.3">
      <c r="A109" s="31"/>
      <c r="B109" s="377"/>
      <c r="C109" s="31">
        <v>2017</v>
      </c>
      <c r="D109" s="65">
        <v>272</v>
      </c>
      <c r="E109" s="355" t="s">
        <v>78</v>
      </c>
      <c r="F109" s="65">
        <f>2772+24</f>
        <v>2796</v>
      </c>
      <c r="G109" s="355" t="s">
        <v>78</v>
      </c>
      <c r="H109" s="319" t="s">
        <v>78</v>
      </c>
      <c r="I109" s="355" t="s">
        <v>78</v>
      </c>
      <c r="J109" s="319" t="s">
        <v>78</v>
      </c>
      <c r="K109" s="355" t="s">
        <v>78</v>
      </c>
      <c r="L109" s="319" t="s">
        <v>94</v>
      </c>
      <c r="M109" s="334" t="s">
        <v>78</v>
      </c>
      <c r="O109" s="3"/>
      <c r="P109" s="156"/>
      <c r="Q109" s="156"/>
      <c r="R109" s="156"/>
      <c r="S109" s="156"/>
    </row>
    <row r="110" spans="1:19" x14ac:dyDescent="0.3">
      <c r="A110" s="31"/>
      <c r="B110" s="377"/>
      <c r="C110" s="31">
        <v>2016</v>
      </c>
      <c r="D110" s="65">
        <v>355</v>
      </c>
      <c r="E110" s="355" t="s">
        <v>78</v>
      </c>
      <c r="F110" s="65">
        <f>3345+24</f>
        <v>3369</v>
      </c>
      <c r="G110" s="355" t="s">
        <v>78</v>
      </c>
      <c r="H110" s="319" t="s">
        <v>78</v>
      </c>
      <c r="I110" s="355" t="s">
        <v>78</v>
      </c>
      <c r="J110" s="319" t="s">
        <v>78</v>
      </c>
      <c r="K110" s="355" t="s">
        <v>78</v>
      </c>
      <c r="L110" s="319" t="s">
        <v>94</v>
      </c>
      <c r="M110" s="334" t="s">
        <v>78</v>
      </c>
      <c r="O110" s="3"/>
      <c r="P110" s="156"/>
      <c r="Q110" s="156"/>
      <c r="R110" s="156"/>
      <c r="S110" s="156"/>
    </row>
    <row r="111" spans="1:19" x14ac:dyDescent="0.3">
      <c r="A111" s="31"/>
      <c r="B111" s="378"/>
      <c r="C111" s="233">
        <v>2015</v>
      </c>
      <c r="D111" s="66">
        <v>378</v>
      </c>
      <c r="E111" s="355" t="s">
        <v>78</v>
      </c>
      <c r="F111" s="66">
        <v>3849</v>
      </c>
      <c r="G111" s="355" t="s">
        <v>78</v>
      </c>
      <c r="H111" s="320" t="s">
        <v>78</v>
      </c>
      <c r="I111" s="320" t="s">
        <v>78</v>
      </c>
      <c r="J111" s="320" t="s">
        <v>78</v>
      </c>
      <c r="K111" s="355" t="s">
        <v>78</v>
      </c>
      <c r="L111" s="320" t="s">
        <v>94</v>
      </c>
      <c r="M111" s="334" t="s">
        <v>78</v>
      </c>
      <c r="O111" s="3"/>
      <c r="P111" s="156"/>
      <c r="Q111" s="156"/>
      <c r="R111" s="156"/>
      <c r="S111" s="156"/>
    </row>
    <row r="112" spans="1:19" x14ac:dyDescent="0.3">
      <c r="B112" s="30" t="s">
        <v>193</v>
      </c>
      <c r="D112" s="341"/>
      <c r="E112" s="341"/>
      <c r="F112" s="341"/>
      <c r="G112" s="341"/>
      <c r="H112" s="341"/>
      <c r="I112" s="341"/>
      <c r="J112" s="341"/>
      <c r="K112" s="341"/>
      <c r="L112" s="341"/>
      <c r="M112" s="342"/>
      <c r="O112" s="3"/>
      <c r="P112" s="156"/>
      <c r="Q112" s="156"/>
      <c r="R112" s="156"/>
      <c r="S112" s="156"/>
    </row>
    <row r="113" spans="2:19" x14ac:dyDescent="0.3">
      <c r="D113" s="354"/>
      <c r="O113" s="3"/>
      <c r="P113" s="156"/>
      <c r="Q113" s="156"/>
      <c r="R113" s="156"/>
      <c r="S113" s="156"/>
    </row>
    <row r="114" spans="2:19" x14ac:dyDescent="0.3">
      <c r="G114" s="92"/>
      <c r="O114" s="31"/>
      <c r="P114" s="31"/>
      <c r="Q114" s="31"/>
      <c r="R114" s="31"/>
      <c r="S114" s="31"/>
    </row>
    <row r="116" spans="2:19" x14ac:dyDescent="0.3">
      <c r="B116" s="380"/>
      <c r="C116" s="31"/>
    </row>
    <row r="117" spans="2:19" x14ac:dyDescent="0.3">
      <c r="B117" s="380"/>
      <c r="C117" s="31"/>
    </row>
    <row r="118" spans="2:19" x14ac:dyDescent="0.3">
      <c r="B118" s="380"/>
      <c r="C118" s="31"/>
    </row>
    <row r="119" spans="2:19" x14ac:dyDescent="0.3">
      <c r="B119" s="380"/>
      <c r="C119" s="31"/>
    </row>
    <row r="120" spans="2:19" x14ac:dyDescent="0.3">
      <c r="B120" s="380"/>
      <c r="C120" s="31"/>
    </row>
    <row r="121" spans="2:19" x14ac:dyDescent="0.3">
      <c r="B121" s="31"/>
    </row>
  </sheetData>
  <mergeCells count="24">
    <mergeCell ref="B4:B6"/>
    <mergeCell ref="K4:K5"/>
    <mergeCell ref="B7:B11"/>
    <mergeCell ref="B12:B16"/>
    <mergeCell ref="B42:B46"/>
    <mergeCell ref="C4:C6"/>
    <mergeCell ref="B17:B21"/>
    <mergeCell ref="B22:B26"/>
    <mergeCell ref="B27:B31"/>
    <mergeCell ref="B32:B36"/>
    <mergeCell ref="B37:B41"/>
    <mergeCell ref="B116:B120"/>
    <mergeCell ref="B107:B111"/>
    <mergeCell ref="B47:B51"/>
    <mergeCell ref="B52:B56"/>
    <mergeCell ref="B57:B61"/>
    <mergeCell ref="B92:B96"/>
    <mergeCell ref="B97:B101"/>
    <mergeCell ref="B62:B66"/>
    <mergeCell ref="B67:B71"/>
    <mergeCell ref="B72:B76"/>
    <mergeCell ref="B82:B86"/>
    <mergeCell ref="B87:B91"/>
    <mergeCell ref="B77:B8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57"/>
  <sheetViews>
    <sheetView showGridLines="0" zoomScaleNormal="100" workbookViewId="0"/>
  </sheetViews>
  <sheetFormatPr defaultRowHeight="14.4" x14ac:dyDescent="0.3"/>
  <cols>
    <col min="1" max="1" width="1.77734375" style="31" customWidth="1"/>
    <col min="2" max="2" width="26.88671875" style="47" customWidth="1"/>
    <col min="3" max="3" width="17.77734375" style="47" customWidth="1"/>
    <col min="4" max="4" width="25.77734375" style="47" customWidth="1"/>
    <col min="5" max="5" width="30.88671875" style="47" customWidth="1"/>
    <col min="6" max="6" width="38.44140625" style="47" customWidth="1"/>
    <col min="7" max="7" width="22.109375" style="47" customWidth="1"/>
    <col min="8" max="8" width="25.5546875" style="47" customWidth="1"/>
    <col min="9" max="9" width="17.6640625" style="47" customWidth="1"/>
    <col min="10" max="10" width="22.77734375" style="47" customWidth="1"/>
    <col min="11" max="11" width="28" style="47" customWidth="1"/>
    <col min="12" max="12" width="11.109375" style="47" customWidth="1"/>
    <col min="13" max="16384" width="8.88671875" style="47"/>
  </cols>
  <sheetData>
    <row r="2" spans="2:11" x14ac:dyDescent="0.3">
      <c r="B2" s="110" t="s">
        <v>175</v>
      </c>
      <c r="C2" s="46"/>
      <c r="D2" s="46"/>
      <c r="E2" s="46"/>
      <c r="F2" s="46"/>
      <c r="G2" s="46"/>
      <c r="H2" s="46"/>
      <c r="I2" s="46"/>
    </row>
    <row r="4" spans="2:11" x14ac:dyDescent="0.3">
      <c r="B4" s="372" t="s">
        <v>21</v>
      </c>
      <c r="C4" s="372" t="s">
        <v>2</v>
      </c>
      <c r="D4" s="88" t="s">
        <v>53</v>
      </c>
      <c r="E4" s="41" t="s">
        <v>46</v>
      </c>
      <c r="F4" s="6" t="s">
        <v>48</v>
      </c>
      <c r="G4" s="41" t="s">
        <v>51</v>
      </c>
      <c r="H4" s="41" t="s">
        <v>52</v>
      </c>
      <c r="I4" s="374" t="s">
        <v>105</v>
      </c>
      <c r="J4" s="6" t="s">
        <v>56</v>
      </c>
      <c r="K4" s="6" t="s">
        <v>82</v>
      </c>
    </row>
    <row r="5" spans="2:11" x14ac:dyDescent="0.3">
      <c r="B5" s="372"/>
      <c r="C5" s="372"/>
      <c r="D5" s="88" t="s">
        <v>103</v>
      </c>
      <c r="E5" s="41" t="s">
        <v>44</v>
      </c>
      <c r="F5" s="6" t="s">
        <v>1</v>
      </c>
      <c r="G5" s="41" t="s">
        <v>3</v>
      </c>
      <c r="H5" s="41" t="s">
        <v>4</v>
      </c>
      <c r="I5" s="374"/>
      <c r="J5" s="17" t="s">
        <v>55</v>
      </c>
      <c r="K5" s="6" t="s">
        <v>66</v>
      </c>
    </row>
    <row r="6" spans="2:11" x14ac:dyDescent="0.3">
      <c r="B6" s="84" t="s">
        <v>104</v>
      </c>
      <c r="C6" s="372"/>
      <c r="D6" s="88"/>
      <c r="E6" s="41" t="s">
        <v>45</v>
      </c>
      <c r="F6" s="41" t="s">
        <v>47</v>
      </c>
      <c r="G6" s="41" t="s">
        <v>49</v>
      </c>
      <c r="H6" s="84" t="s">
        <v>50</v>
      </c>
      <c r="I6" s="86" t="s">
        <v>57</v>
      </c>
      <c r="J6" s="41" t="s">
        <v>74</v>
      </c>
      <c r="K6" s="41"/>
    </row>
    <row r="7" spans="2:11" x14ac:dyDescent="0.3">
      <c r="B7" s="391" t="s">
        <v>67</v>
      </c>
      <c r="C7" s="158">
        <v>2019</v>
      </c>
      <c r="D7" s="32">
        <v>181</v>
      </c>
      <c r="E7" s="288">
        <v>1088</v>
      </c>
      <c r="F7" s="32">
        <v>1043</v>
      </c>
      <c r="G7" s="288">
        <v>1013</v>
      </c>
      <c r="H7" s="32">
        <v>39</v>
      </c>
      <c r="I7" s="288">
        <v>17</v>
      </c>
      <c r="J7" s="111">
        <f>+E7+F7+I7</f>
        <v>2148</v>
      </c>
      <c r="K7" s="59">
        <f>+J7/J44</f>
        <v>5.8088593217588837E-2</v>
      </c>
    </row>
    <row r="8" spans="2:11" x14ac:dyDescent="0.3">
      <c r="B8" s="391"/>
      <c r="C8" s="243">
        <v>2018</v>
      </c>
      <c r="D8" s="171">
        <v>168</v>
      </c>
      <c r="E8" s="111">
        <v>1024</v>
      </c>
      <c r="F8" s="9">
        <v>988</v>
      </c>
      <c r="G8" s="111">
        <v>958</v>
      </c>
      <c r="H8" s="9">
        <v>40</v>
      </c>
      <c r="I8" s="111">
        <v>2</v>
      </c>
      <c r="J8" s="111">
        <f>+E8+F8+I8</f>
        <v>2014</v>
      </c>
      <c r="K8" s="59">
        <f>+J8/J45</f>
        <v>5.0356294536817101E-2</v>
      </c>
    </row>
    <row r="9" spans="2:11" x14ac:dyDescent="0.3">
      <c r="B9" s="391"/>
      <c r="C9" s="61">
        <v>2017</v>
      </c>
      <c r="D9" s="32">
        <v>166</v>
      </c>
      <c r="E9" s="111">
        <v>928</v>
      </c>
      <c r="F9" s="9">
        <v>1036</v>
      </c>
      <c r="G9" s="111">
        <v>993</v>
      </c>
      <c r="H9" s="9">
        <v>48</v>
      </c>
      <c r="I9" s="111">
        <v>4</v>
      </c>
      <c r="J9" s="111">
        <f t="shared" ref="J9:J41" si="0">+E9+F9+I9</f>
        <v>1968</v>
      </c>
      <c r="K9" s="59">
        <f>+J9/J44</f>
        <v>5.3220834009411001E-2</v>
      </c>
    </row>
    <row r="10" spans="2:11" x14ac:dyDescent="0.3">
      <c r="B10" s="391"/>
      <c r="C10" s="61">
        <v>2016</v>
      </c>
      <c r="D10" s="32">
        <v>153</v>
      </c>
      <c r="E10" s="111">
        <v>807</v>
      </c>
      <c r="F10" s="9">
        <v>974</v>
      </c>
      <c r="G10" s="111">
        <v>930</v>
      </c>
      <c r="H10" s="9">
        <v>50</v>
      </c>
      <c r="I10" s="111">
        <v>40</v>
      </c>
      <c r="J10" s="111">
        <f t="shared" si="0"/>
        <v>1821</v>
      </c>
      <c r="K10" s="59">
        <v>5.1808017297789409E-2</v>
      </c>
    </row>
    <row r="11" spans="2:11" x14ac:dyDescent="0.3">
      <c r="B11" s="392"/>
      <c r="C11" s="62">
        <v>2015</v>
      </c>
      <c r="D11" s="32">
        <v>142</v>
      </c>
      <c r="E11" s="66">
        <v>725</v>
      </c>
      <c r="F11" s="315">
        <v>954</v>
      </c>
      <c r="G11" s="115">
        <v>901</v>
      </c>
      <c r="H11" s="9">
        <v>55</v>
      </c>
      <c r="I11" s="111">
        <v>21</v>
      </c>
      <c r="J11" s="111">
        <f t="shared" si="0"/>
        <v>1700</v>
      </c>
      <c r="K11" s="113">
        <v>4.9392759602533559E-2</v>
      </c>
    </row>
    <row r="12" spans="2:11" x14ac:dyDescent="0.3">
      <c r="B12" s="390" t="s">
        <v>134</v>
      </c>
      <c r="C12" s="61">
        <v>2019</v>
      </c>
      <c r="D12" s="289">
        <v>138</v>
      </c>
      <c r="E12" s="65">
        <v>757</v>
      </c>
      <c r="F12" s="32">
        <v>860</v>
      </c>
      <c r="G12" s="65">
        <v>844</v>
      </c>
      <c r="H12" s="289">
        <v>21</v>
      </c>
      <c r="I12" s="288">
        <v>36</v>
      </c>
      <c r="J12" s="288">
        <f t="shared" si="0"/>
        <v>1653</v>
      </c>
      <c r="K12" s="59">
        <v>3.9304913114139264E-2</v>
      </c>
    </row>
    <row r="13" spans="2:11" x14ac:dyDescent="0.3">
      <c r="B13" s="391"/>
      <c r="C13" s="61">
        <v>2018</v>
      </c>
      <c r="D13" s="32">
        <v>131</v>
      </c>
      <c r="E13" s="65">
        <v>673</v>
      </c>
      <c r="F13" s="9">
        <v>859</v>
      </c>
      <c r="G13" s="111">
        <v>849</v>
      </c>
      <c r="H13" s="9">
        <v>15</v>
      </c>
      <c r="I13" s="111">
        <v>40</v>
      </c>
      <c r="J13" s="111">
        <f>+E13+F13+I13</f>
        <v>1572</v>
      </c>
      <c r="K13" s="59">
        <v>3.9304913114139264E-2</v>
      </c>
    </row>
    <row r="14" spans="2:11" x14ac:dyDescent="0.3">
      <c r="B14" s="391"/>
      <c r="C14" s="61">
        <v>2017</v>
      </c>
      <c r="D14" s="32">
        <v>115</v>
      </c>
      <c r="E14" s="65">
        <v>565</v>
      </c>
      <c r="F14" s="9">
        <v>764</v>
      </c>
      <c r="G14" s="111">
        <v>753</v>
      </c>
      <c r="H14" s="9">
        <v>15</v>
      </c>
      <c r="I14" s="111">
        <v>31</v>
      </c>
      <c r="J14" s="111">
        <f t="shared" si="0"/>
        <v>1360</v>
      </c>
      <c r="K14" s="59">
        <v>3.6778625128454756E-2</v>
      </c>
    </row>
    <row r="15" spans="2:11" x14ac:dyDescent="0.3">
      <c r="B15" s="391"/>
      <c r="C15" s="61">
        <v>2016</v>
      </c>
      <c r="D15" s="32">
        <v>108</v>
      </c>
      <c r="E15" s="111">
        <v>521</v>
      </c>
      <c r="F15" s="9">
        <v>750</v>
      </c>
      <c r="G15" s="111">
        <v>741</v>
      </c>
      <c r="H15" s="9">
        <v>10</v>
      </c>
      <c r="I15" s="111">
        <v>25</v>
      </c>
      <c r="J15" s="111">
        <f t="shared" si="0"/>
        <v>1296</v>
      </c>
      <c r="K15" s="59">
        <v>3.6871603744060996E-2</v>
      </c>
    </row>
    <row r="16" spans="2:11" ht="12" customHeight="1" x14ac:dyDescent="0.3">
      <c r="B16" s="392"/>
      <c r="C16" s="221">
        <v>2015</v>
      </c>
      <c r="D16" s="9">
        <v>96</v>
      </c>
      <c r="E16" s="115">
        <v>520</v>
      </c>
      <c r="F16" s="315">
        <v>577</v>
      </c>
      <c r="G16" s="115">
        <v>568</v>
      </c>
      <c r="H16" s="315">
        <v>11</v>
      </c>
      <c r="I16" s="111">
        <v>46</v>
      </c>
      <c r="J16" s="115">
        <f t="shared" si="0"/>
        <v>1143</v>
      </c>
      <c r="K16" s="113">
        <v>3.3209367191585799E-2</v>
      </c>
    </row>
    <row r="17" spans="2:13" x14ac:dyDescent="0.3">
      <c r="B17" s="390" t="s">
        <v>132</v>
      </c>
      <c r="C17" s="61">
        <v>2019</v>
      </c>
      <c r="D17" s="289">
        <v>232</v>
      </c>
      <c r="E17" s="65">
        <v>1202</v>
      </c>
      <c r="F17" s="32">
        <v>1496</v>
      </c>
      <c r="G17" s="65">
        <v>1493</v>
      </c>
      <c r="H17" s="32">
        <v>5</v>
      </c>
      <c r="I17" s="288">
        <v>48</v>
      </c>
      <c r="J17" s="111">
        <f>+E17+F17+I17</f>
        <v>2746</v>
      </c>
      <c r="K17" s="59">
        <v>6.5008126015751969E-2</v>
      </c>
    </row>
    <row r="18" spans="2:13" x14ac:dyDescent="0.3">
      <c r="B18" s="391"/>
      <c r="C18" s="243">
        <v>2018</v>
      </c>
      <c r="D18" s="171">
        <v>217</v>
      </c>
      <c r="E18" s="111">
        <v>1191</v>
      </c>
      <c r="F18" s="9">
        <v>1382</v>
      </c>
      <c r="G18" s="111">
        <v>1380</v>
      </c>
      <c r="H18" s="9">
        <v>6</v>
      </c>
      <c r="I18" s="111">
        <v>27</v>
      </c>
      <c r="J18" s="111">
        <f>+E18+F18+I18</f>
        <v>2600</v>
      </c>
      <c r="K18" s="59">
        <v>6.5008126015751969E-2</v>
      </c>
    </row>
    <row r="19" spans="2:13" x14ac:dyDescent="0.3">
      <c r="B19" s="391"/>
      <c r="C19" s="243">
        <v>2017</v>
      </c>
      <c r="D19" s="171">
        <v>209</v>
      </c>
      <c r="E19" s="65">
        <v>1026</v>
      </c>
      <c r="F19" s="9">
        <v>1406</v>
      </c>
      <c r="G19" s="111">
        <v>1399</v>
      </c>
      <c r="H19" s="9">
        <v>9</v>
      </c>
      <c r="I19" s="111">
        <v>62</v>
      </c>
      <c r="J19" s="111">
        <f t="shared" si="0"/>
        <v>2494</v>
      </c>
      <c r="K19" s="59">
        <v>6.7445508139975116E-2</v>
      </c>
    </row>
    <row r="20" spans="2:13" x14ac:dyDescent="0.3">
      <c r="B20" s="391"/>
      <c r="C20" s="243">
        <v>2016</v>
      </c>
      <c r="D20" s="171">
        <v>195</v>
      </c>
      <c r="E20" s="65">
        <v>958</v>
      </c>
      <c r="F20" s="9">
        <v>1310</v>
      </c>
      <c r="G20" s="111">
        <v>1308</v>
      </c>
      <c r="H20" s="9">
        <v>2</v>
      </c>
      <c r="I20" s="111">
        <v>59</v>
      </c>
      <c r="J20" s="111">
        <f t="shared" si="0"/>
        <v>2327</v>
      </c>
      <c r="K20" s="59">
        <v>6.6203874932430504E-2</v>
      </c>
    </row>
    <row r="21" spans="2:13" x14ac:dyDescent="0.3">
      <c r="B21" s="392"/>
      <c r="C21" s="244">
        <v>2015</v>
      </c>
      <c r="D21" s="316">
        <v>169</v>
      </c>
      <c r="E21" s="65">
        <v>818</v>
      </c>
      <c r="F21" s="315">
        <v>1149</v>
      </c>
      <c r="G21" s="111">
        <v>1143</v>
      </c>
      <c r="H21" s="9">
        <v>8</v>
      </c>
      <c r="I21" s="115">
        <v>24</v>
      </c>
      <c r="J21" s="111">
        <f t="shared" si="0"/>
        <v>1991</v>
      </c>
      <c r="K21" s="113">
        <v>5.7847637863908417E-2</v>
      </c>
    </row>
    <row r="22" spans="2:13" x14ac:dyDescent="0.3">
      <c r="B22" s="390" t="s">
        <v>129</v>
      </c>
      <c r="C22" s="61">
        <v>2019</v>
      </c>
      <c r="D22" s="32">
        <v>339</v>
      </c>
      <c r="E22" s="288">
        <v>1901</v>
      </c>
      <c r="F22" s="32">
        <v>1909</v>
      </c>
      <c r="G22" s="288">
        <v>1904</v>
      </c>
      <c r="H22" s="289">
        <v>10</v>
      </c>
      <c r="I22" s="65">
        <v>168</v>
      </c>
      <c r="J22" s="288">
        <f t="shared" si="0"/>
        <v>3978</v>
      </c>
      <c r="K22" s="59">
        <v>8.8736092011501441E-2</v>
      </c>
    </row>
    <row r="23" spans="2:13" x14ac:dyDescent="0.3">
      <c r="B23" s="391"/>
      <c r="C23" s="243">
        <v>2018</v>
      </c>
      <c r="D23" s="171">
        <v>298</v>
      </c>
      <c r="E23" s="65">
        <v>1730</v>
      </c>
      <c r="F23" s="9">
        <v>1696</v>
      </c>
      <c r="G23" s="111">
        <v>1692</v>
      </c>
      <c r="H23" s="9">
        <v>6</v>
      </c>
      <c r="I23" s="111">
        <v>123</v>
      </c>
      <c r="J23" s="111">
        <f>+E23+F23+I23</f>
        <v>3549</v>
      </c>
      <c r="K23" s="59">
        <v>8.8736092011501441E-2</v>
      </c>
    </row>
    <row r="24" spans="2:13" x14ac:dyDescent="0.3">
      <c r="B24" s="391"/>
      <c r="C24" s="243">
        <v>2017</v>
      </c>
      <c r="D24" s="171">
        <v>277</v>
      </c>
      <c r="E24" s="65">
        <v>1605</v>
      </c>
      <c r="F24" s="9">
        <v>1564</v>
      </c>
      <c r="G24" s="111">
        <v>1560</v>
      </c>
      <c r="H24" s="9">
        <v>4</v>
      </c>
      <c r="I24" s="111">
        <v>130</v>
      </c>
      <c r="J24" s="111">
        <f t="shared" si="0"/>
        <v>3299</v>
      </c>
      <c r="K24" s="59">
        <v>8.921520904321488E-2</v>
      </c>
      <c r="M24" s="92"/>
    </row>
    <row r="25" spans="2:13" ht="15" customHeight="1" x14ac:dyDescent="0.3">
      <c r="B25" s="391"/>
      <c r="C25" s="243">
        <v>2016</v>
      </c>
      <c r="D25" s="171">
        <v>249</v>
      </c>
      <c r="E25" s="65">
        <v>1327</v>
      </c>
      <c r="F25" s="9">
        <v>1532</v>
      </c>
      <c r="G25" s="111">
        <v>1530</v>
      </c>
      <c r="H25" s="9">
        <v>5</v>
      </c>
      <c r="I25" s="111">
        <v>92</v>
      </c>
      <c r="J25" s="111">
        <f t="shared" si="0"/>
        <v>2951</v>
      </c>
      <c r="K25" s="59">
        <v>8.3956869327719133E-2</v>
      </c>
      <c r="M25" s="92"/>
    </row>
    <row r="26" spans="2:13" x14ac:dyDescent="0.3">
      <c r="B26" s="392"/>
      <c r="C26" s="244">
        <v>2015</v>
      </c>
      <c r="D26" s="316">
        <v>258</v>
      </c>
      <c r="E26" s="115">
        <v>1391</v>
      </c>
      <c r="F26" s="315">
        <v>1539</v>
      </c>
      <c r="G26" s="111">
        <v>1536</v>
      </c>
      <c r="H26" s="315">
        <v>4</v>
      </c>
      <c r="I26" s="111">
        <v>83</v>
      </c>
      <c r="J26" s="111">
        <f t="shared" si="0"/>
        <v>3013</v>
      </c>
      <c r="K26" s="113">
        <v>8.7541402754372707E-2</v>
      </c>
      <c r="M26" s="92"/>
    </row>
    <row r="27" spans="2:13" x14ac:dyDescent="0.3">
      <c r="B27" s="390" t="s">
        <v>130</v>
      </c>
      <c r="C27" s="61">
        <v>2019</v>
      </c>
      <c r="D27" s="32">
        <v>513</v>
      </c>
      <c r="E27" s="65">
        <v>2879</v>
      </c>
      <c r="F27" s="32">
        <v>2829</v>
      </c>
      <c r="G27" s="288">
        <v>2826</v>
      </c>
      <c r="H27" s="32">
        <v>5</v>
      </c>
      <c r="I27" s="288">
        <v>317</v>
      </c>
      <c r="J27" s="288">
        <f t="shared" si="0"/>
        <v>6025</v>
      </c>
      <c r="K27" s="59">
        <v>0.1528941117639705</v>
      </c>
      <c r="M27" s="92"/>
    </row>
    <row r="28" spans="2:13" x14ac:dyDescent="0.3">
      <c r="B28" s="391"/>
      <c r="C28" s="243">
        <v>2018</v>
      </c>
      <c r="D28" s="171">
        <v>517</v>
      </c>
      <c r="E28" s="111">
        <v>2617</v>
      </c>
      <c r="F28" s="9">
        <v>3139</v>
      </c>
      <c r="G28" s="111">
        <v>3127</v>
      </c>
      <c r="H28" s="9">
        <v>13</v>
      </c>
      <c r="I28" s="111">
        <v>359</v>
      </c>
      <c r="J28" s="111">
        <f>+E28+F28+I28</f>
        <v>6115</v>
      </c>
      <c r="K28" s="59">
        <v>0.1528941117639705</v>
      </c>
      <c r="M28" s="92"/>
    </row>
    <row r="29" spans="2:13" x14ac:dyDescent="0.3">
      <c r="B29" s="391"/>
      <c r="C29" s="243">
        <v>2017</v>
      </c>
      <c r="D29" s="171">
        <v>510</v>
      </c>
      <c r="E29" s="111">
        <v>2785</v>
      </c>
      <c r="F29" s="9">
        <v>2868</v>
      </c>
      <c r="G29" s="111">
        <v>2865</v>
      </c>
      <c r="H29" s="9">
        <v>4</v>
      </c>
      <c r="I29" s="111">
        <v>292</v>
      </c>
      <c r="J29" s="111">
        <f t="shared" si="0"/>
        <v>5945</v>
      </c>
      <c r="K29" s="59">
        <v>0.16077126940342906</v>
      </c>
    </row>
    <row r="30" spans="2:13" x14ac:dyDescent="0.3">
      <c r="B30" s="391"/>
      <c r="C30" s="243">
        <v>2016</v>
      </c>
      <c r="D30" s="171">
        <v>487</v>
      </c>
      <c r="E30" s="111">
        <v>2779</v>
      </c>
      <c r="F30" s="9">
        <v>2606</v>
      </c>
      <c r="G30" s="111">
        <v>2601</v>
      </c>
      <c r="H30" s="9">
        <v>5</v>
      </c>
      <c r="I30" s="111">
        <v>256</v>
      </c>
      <c r="J30" s="111">
        <f t="shared" si="0"/>
        <v>5641</v>
      </c>
      <c r="K30" s="59">
        <v>0.16048820734587044</v>
      </c>
    </row>
    <row r="31" spans="2:13" x14ac:dyDescent="0.3">
      <c r="B31" s="392"/>
      <c r="C31" s="244">
        <v>2015</v>
      </c>
      <c r="D31" s="316">
        <v>460</v>
      </c>
      <c r="E31" s="111">
        <v>2438</v>
      </c>
      <c r="F31" s="315">
        <v>2716</v>
      </c>
      <c r="G31" s="115">
        <v>2709</v>
      </c>
      <c r="H31" s="315">
        <v>10</v>
      </c>
      <c r="I31" s="111">
        <v>271</v>
      </c>
      <c r="J31" s="115">
        <f t="shared" si="0"/>
        <v>5425</v>
      </c>
      <c r="K31" s="59">
        <v>0.15762101226102621</v>
      </c>
    </row>
    <row r="32" spans="2:13" x14ac:dyDescent="0.3">
      <c r="B32" s="391" t="s">
        <v>131</v>
      </c>
      <c r="C32" s="61">
        <v>2019</v>
      </c>
      <c r="D32" s="32">
        <v>352</v>
      </c>
      <c r="E32" s="288">
        <v>1788</v>
      </c>
      <c r="F32" s="32">
        <v>1890</v>
      </c>
      <c r="G32" s="65">
        <v>1883</v>
      </c>
      <c r="H32" s="32">
        <v>10</v>
      </c>
      <c r="I32" s="288">
        <v>338</v>
      </c>
      <c r="J32" s="65">
        <f t="shared" si="0"/>
        <v>4016</v>
      </c>
      <c r="K32" s="114">
        <v>0.10068758594824354</v>
      </c>
    </row>
    <row r="33" spans="2:11" x14ac:dyDescent="0.3">
      <c r="B33" s="391"/>
      <c r="C33" s="243">
        <v>2018</v>
      </c>
      <c r="D33" s="171">
        <v>347</v>
      </c>
      <c r="E33" s="111">
        <v>1888</v>
      </c>
      <c r="F33" s="9">
        <v>1750</v>
      </c>
      <c r="G33" s="111">
        <v>1746</v>
      </c>
      <c r="H33" s="9">
        <v>5</v>
      </c>
      <c r="I33" s="111">
        <v>389</v>
      </c>
      <c r="J33" s="111">
        <f>+E33+F33+I33</f>
        <v>4027</v>
      </c>
      <c r="K33" s="59">
        <v>0.10068758594824354</v>
      </c>
    </row>
    <row r="34" spans="2:11" ht="16.2" customHeight="1" x14ac:dyDescent="0.3">
      <c r="B34" s="391"/>
      <c r="C34" s="243">
        <v>2017</v>
      </c>
      <c r="D34" s="171">
        <v>311</v>
      </c>
      <c r="E34" s="111">
        <v>1597</v>
      </c>
      <c r="F34" s="9">
        <v>1628</v>
      </c>
      <c r="G34" s="111">
        <v>1627</v>
      </c>
      <c r="H34" s="9">
        <v>2</v>
      </c>
      <c r="I34" s="111">
        <v>368</v>
      </c>
      <c r="J34" s="111">
        <f t="shared" si="0"/>
        <v>3593</v>
      </c>
      <c r="K34" s="59">
        <v>9.7165882416572022E-2</v>
      </c>
    </row>
    <row r="35" spans="2:11" ht="13.8" customHeight="1" x14ac:dyDescent="0.3">
      <c r="B35" s="391"/>
      <c r="C35" s="220">
        <v>2016</v>
      </c>
      <c r="D35" s="9">
        <v>347</v>
      </c>
      <c r="E35" s="111">
        <v>1737</v>
      </c>
      <c r="F35" s="9">
        <v>1960</v>
      </c>
      <c r="G35" s="111">
        <v>1959</v>
      </c>
      <c r="H35" s="9">
        <v>1</v>
      </c>
      <c r="I35" s="111">
        <v>335</v>
      </c>
      <c r="J35" s="111">
        <f t="shared" si="0"/>
        <v>4032</v>
      </c>
      <c r="K35" s="59">
        <v>0.11471165609263421</v>
      </c>
    </row>
    <row r="36" spans="2:11" x14ac:dyDescent="0.3">
      <c r="B36" s="391"/>
      <c r="C36" s="243">
        <v>2015</v>
      </c>
      <c r="D36" s="316">
        <v>320</v>
      </c>
      <c r="E36" s="115">
        <v>1441</v>
      </c>
      <c r="F36" s="9">
        <v>1873</v>
      </c>
      <c r="G36" s="111">
        <v>1875</v>
      </c>
      <c r="H36" s="315">
        <v>1</v>
      </c>
      <c r="I36" s="111">
        <v>353</v>
      </c>
      <c r="J36" s="115">
        <f t="shared" si="0"/>
        <v>3667</v>
      </c>
      <c r="K36" s="59">
        <v>0.10654308791911209</v>
      </c>
    </row>
    <row r="37" spans="2:11" x14ac:dyDescent="0.3">
      <c r="B37" s="390" t="s">
        <v>68</v>
      </c>
      <c r="C37" s="158">
        <v>2019</v>
      </c>
      <c r="D37" s="171">
        <v>2297</v>
      </c>
      <c r="E37" s="65">
        <v>3916</v>
      </c>
      <c r="F37" s="289">
        <v>6595</v>
      </c>
      <c r="G37" s="288">
        <v>6581</v>
      </c>
      <c r="H37" s="32">
        <v>17</v>
      </c>
      <c r="I37" s="288">
        <v>12923</v>
      </c>
      <c r="J37" s="65">
        <f t="shared" si="0"/>
        <v>23434</v>
      </c>
      <c r="K37" s="114">
        <v>0.50301287660957616</v>
      </c>
    </row>
    <row r="38" spans="2:11" x14ac:dyDescent="0.3">
      <c r="B38" s="391"/>
      <c r="C38" s="243">
        <v>2018</v>
      </c>
      <c r="D38" s="171">
        <v>1952</v>
      </c>
      <c r="E38" s="111">
        <v>3648</v>
      </c>
      <c r="F38" s="9">
        <v>5694</v>
      </c>
      <c r="G38" s="111">
        <v>5683</v>
      </c>
      <c r="H38" s="9">
        <v>14</v>
      </c>
      <c r="I38" s="111">
        <v>10776</v>
      </c>
      <c r="J38" s="111">
        <f>+E38+F38+I38</f>
        <v>20118</v>
      </c>
      <c r="K38" s="59">
        <v>0.50301287660957616</v>
      </c>
    </row>
    <row r="39" spans="2:11" x14ac:dyDescent="0.3">
      <c r="B39" s="391"/>
      <c r="C39" s="243">
        <v>2017</v>
      </c>
      <c r="D39" s="171">
        <v>1689</v>
      </c>
      <c r="E39" s="111">
        <v>3546</v>
      </c>
      <c r="F39" s="9">
        <v>5652</v>
      </c>
      <c r="G39" s="111">
        <v>5638</v>
      </c>
      <c r="H39" s="9">
        <v>15</v>
      </c>
      <c r="I39" s="111">
        <v>9121</v>
      </c>
      <c r="J39" s="111">
        <f t="shared" si="0"/>
        <v>18319</v>
      </c>
      <c r="K39" s="59">
        <v>0.49540267185894316</v>
      </c>
    </row>
    <row r="40" spans="2:11" x14ac:dyDescent="0.3">
      <c r="B40" s="391"/>
      <c r="C40" s="243">
        <v>2016</v>
      </c>
      <c r="D40" s="171">
        <v>1689</v>
      </c>
      <c r="E40" s="111">
        <v>3657</v>
      </c>
      <c r="F40" s="9">
        <v>5243</v>
      </c>
      <c r="G40" s="111">
        <v>5240</v>
      </c>
      <c r="H40" s="9">
        <v>5</v>
      </c>
      <c r="I40" s="111">
        <v>8181</v>
      </c>
      <c r="J40" s="111">
        <f t="shared" si="0"/>
        <v>17081</v>
      </c>
      <c r="K40" s="59">
        <v>0.4859597712594953</v>
      </c>
    </row>
    <row r="41" spans="2:11" x14ac:dyDescent="0.3">
      <c r="B41" s="392"/>
      <c r="C41" s="244">
        <v>2015</v>
      </c>
      <c r="D41" s="171">
        <v>1983</v>
      </c>
      <c r="E41" s="115">
        <v>4356</v>
      </c>
      <c r="F41" s="315">
        <v>5988</v>
      </c>
      <c r="G41" s="115">
        <v>5991</v>
      </c>
      <c r="H41" s="9">
        <v>10</v>
      </c>
      <c r="I41" s="115">
        <v>7135</v>
      </c>
      <c r="J41" s="115">
        <f t="shared" si="0"/>
        <v>17479</v>
      </c>
      <c r="K41" s="59">
        <v>0.5078447324074612</v>
      </c>
    </row>
    <row r="42" spans="2:11" x14ac:dyDescent="0.3">
      <c r="B42" s="30" t="s">
        <v>193</v>
      </c>
      <c r="D42" s="341"/>
      <c r="E42" s="341"/>
      <c r="F42" s="341"/>
      <c r="G42" s="341"/>
      <c r="H42" s="341"/>
      <c r="I42" s="341"/>
      <c r="J42" s="222"/>
      <c r="K42" s="342"/>
    </row>
    <row r="43" spans="2:11" x14ac:dyDescent="0.3">
      <c r="D43" s="148"/>
      <c r="J43" s="222">
        <f>+J40+J35+J30+J25+J20+J15+J10</f>
        <v>35149</v>
      </c>
    </row>
    <row r="44" spans="2:11" x14ac:dyDescent="0.3">
      <c r="D44" s="79"/>
      <c r="E44" s="11"/>
      <c r="F44" s="11"/>
      <c r="G44" s="11"/>
      <c r="H44" s="11"/>
      <c r="J44" s="222">
        <f>+J39+J34+J29+J24+J19+J9+J14</f>
        <v>36978</v>
      </c>
    </row>
    <row r="45" spans="2:11" x14ac:dyDescent="0.3">
      <c r="E45" s="11"/>
      <c r="F45" s="11"/>
      <c r="G45" s="11"/>
      <c r="H45" s="11"/>
      <c r="I45" s="148"/>
      <c r="J45" s="222">
        <f>+J38+J33+J28+J23+J18+J13+J8</f>
        <v>39995</v>
      </c>
    </row>
    <row r="46" spans="2:11" x14ac:dyDescent="0.3">
      <c r="D46" s="148"/>
      <c r="E46" s="11"/>
      <c r="F46" s="11"/>
      <c r="G46" s="11"/>
      <c r="H46" s="11"/>
      <c r="I46" s="148"/>
    </row>
    <row r="47" spans="2:11" x14ac:dyDescent="0.3">
      <c r="D47" s="148"/>
      <c r="E47" s="11"/>
      <c r="F47" s="11"/>
      <c r="G47" s="11"/>
      <c r="H47" s="11"/>
      <c r="I47" s="148"/>
    </row>
    <row r="48" spans="2:11" x14ac:dyDescent="0.3">
      <c r="D48" s="335"/>
      <c r="E48" s="337"/>
      <c r="F48" s="11"/>
      <c r="G48" s="11"/>
      <c r="H48" s="11"/>
      <c r="I48" s="148"/>
    </row>
    <row r="49" spans="4:10" x14ac:dyDescent="0.3">
      <c r="D49" s="336"/>
      <c r="E49" s="337"/>
      <c r="F49" s="11"/>
      <c r="G49" s="11"/>
      <c r="H49" s="11"/>
      <c r="I49" s="148"/>
      <c r="J49" s="148"/>
    </row>
    <row r="50" spans="4:10" x14ac:dyDescent="0.3">
      <c r="D50" s="338"/>
      <c r="E50" s="337"/>
      <c r="F50" s="11"/>
      <c r="G50" s="11"/>
      <c r="H50" s="11"/>
      <c r="I50" s="148"/>
      <c r="J50" s="148"/>
    </row>
    <row r="51" spans="4:10" x14ac:dyDescent="0.3">
      <c r="D51" s="148"/>
      <c r="E51" s="339"/>
      <c r="F51" s="339"/>
      <c r="G51" s="339"/>
      <c r="H51" s="339"/>
      <c r="I51" s="148"/>
      <c r="J51" s="148"/>
    </row>
    <row r="52" spans="4:10" x14ac:dyDescent="0.3">
      <c r="D52" s="148"/>
      <c r="E52" s="148"/>
      <c r="F52" s="148"/>
      <c r="G52" s="148"/>
      <c r="H52" s="148"/>
      <c r="I52" s="148"/>
      <c r="J52" s="148"/>
    </row>
    <row r="53" spans="4:10" x14ac:dyDescent="0.3">
      <c r="D53" s="148"/>
      <c r="E53" s="148"/>
      <c r="F53" s="148"/>
      <c r="G53" s="148"/>
      <c r="H53" s="148"/>
      <c r="I53" s="148"/>
      <c r="J53" s="148"/>
    </row>
    <row r="54" spans="4:10" x14ac:dyDescent="0.3">
      <c r="D54" s="148"/>
      <c r="E54" s="148"/>
      <c r="F54" s="148"/>
      <c r="G54" s="148"/>
      <c r="H54" s="148"/>
      <c r="I54" s="148"/>
      <c r="J54" s="148"/>
    </row>
    <row r="55" spans="4:10" x14ac:dyDescent="0.3">
      <c r="D55" s="148"/>
      <c r="E55" s="148"/>
      <c r="F55" s="148"/>
      <c r="G55" s="148"/>
      <c r="H55" s="148"/>
      <c r="I55" s="148"/>
      <c r="J55" s="148"/>
    </row>
    <row r="56" spans="4:10" x14ac:dyDescent="0.3">
      <c r="D56" s="148"/>
      <c r="E56" s="148"/>
      <c r="F56" s="148"/>
      <c r="G56" s="148"/>
      <c r="H56" s="148"/>
      <c r="I56" s="148"/>
      <c r="J56" s="148"/>
    </row>
    <row r="57" spans="4:10" x14ac:dyDescent="0.3">
      <c r="D57" s="148"/>
      <c r="E57" s="148"/>
      <c r="F57" s="148"/>
      <c r="G57" s="148"/>
      <c r="H57" s="148"/>
      <c r="I57" s="148"/>
      <c r="J57" s="148"/>
    </row>
  </sheetData>
  <mergeCells count="10">
    <mergeCell ref="I4:I5"/>
    <mergeCell ref="C4:C6"/>
    <mergeCell ref="B4:B5"/>
    <mergeCell ref="B7:B11"/>
    <mergeCell ref="B12:B16"/>
    <mergeCell ref="B17:B21"/>
    <mergeCell ref="B22:B26"/>
    <mergeCell ref="B27:B31"/>
    <mergeCell ref="B32:B36"/>
    <mergeCell ref="B37:B4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425"/>
  <sheetViews>
    <sheetView showGridLines="0" zoomScaleNormal="100" workbookViewId="0"/>
  </sheetViews>
  <sheetFormatPr defaultRowHeight="14.4" x14ac:dyDescent="0.3"/>
  <cols>
    <col min="1" max="1" width="1.77734375" style="47" customWidth="1"/>
    <col min="2" max="2" width="20.77734375" style="47" customWidth="1"/>
    <col min="3" max="3" width="25.77734375" style="47" customWidth="1"/>
    <col min="4" max="4" width="35.77734375" style="47" customWidth="1"/>
    <col min="5" max="7" width="25.77734375" style="47" customWidth="1"/>
    <col min="8" max="8" width="10.88671875" style="47" bestFit="1" customWidth="1"/>
    <col min="9" max="16384" width="8.88671875" style="47"/>
  </cols>
  <sheetData>
    <row r="2" spans="1:12" x14ac:dyDescent="0.3">
      <c r="B2" s="52" t="s">
        <v>152</v>
      </c>
      <c r="C2" s="46"/>
      <c r="D2" s="72"/>
      <c r="E2" s="72"/>
    </row>
    <row r="3" spans="1:12" x14ac:dyDescent="0.3">
      <c r="F3" s="73"/>
    </row>
    <row r="4" spans="1:12" x14ac:dyDescent="0.3">
      <c r="B4" s="372" t="s">
        <v>2</v>
      </c>
      <c r="C4" s="43" t="s">
        <v>69</v>
      </c>
      <c r="D4" s="40" t="s">
        <v>70</v>
      </c>
      <c r="E4" s="37" t="s">
        <v>83</v>
      </c>
      <c r="F4" s="6" t="s">
        <v>5</v>
      </c>
      <c r="G4" s="31"/>
    </row>
    <row r="5" spans="1:12" x14ac:dyDescent="0.3">
      <c r="B5" s="372"/>
      <c r="C5" s="71" t="s">
        <v>0</v>
      </c>
      <c r="D5" s="41" t="s">
        <v>1</v>
      </c>
      <c r="E5" s="42" t="s">
        <v>3</v>
      </c>
      <c r="F5" s="6" t="s">
        <v>4</v>
      </c>
    </row>
    <row r="6" spans="1:12" ht="15" customHeight="1" x14ac:dyDescent="0.3">
      <c r="B6" s="47">
        <v>2019</v>
      </c>
      <c r="C6" s="8">
        <v>8959.9869629999994</v>
      </c>
      <c r="D6" s="8">
        <v>2013.230186</v>
      </c>
      <c r="E6" s="8">
        <v>1837.776648</v>
      </c>
      <c r="F6" s="18">
        <v>644.07481700000005</v>
      </c>
      <c r="G6" s="31"/>
    </row>
    <row r="7" spans="1:12" ht="15" customHeight="1" x14ac:dyDescent="0.3">
      <c r="B7" s="7">
        <v>2018</v>
      </c>
      <c r="C7" s="8">
        <v>7915.5502630000001</v>
      </c>
      <c r="D7" s="8">
        <v>2025.661212</v>
      </c>
      <c r="E7" s="8">
        <v>1863.061516</v>
      </c>
      <c r="F7" s="9">
        <v>748.40228999999999</v>
      </c>
    </row>
    <row r="8" spans="1:12" ht="15" customHeight="1" x14ac:dyDescent="0.3">
      <c r="B8" s="7">
        <v>2017</v>
      </c>
      <c r="C8" s="8">
        <v>7273.8870070000003</v>
      </c>
      <c r="D8" s="8">
        <v>1916.402691</v>
      </c>
      <c r="E8" s="8">
        <v>1856.8351</v>
      </c>
      <c r="F8" s="9">
        <v>1038.952137</v>
      </c>
    </row>
    <row r="9" spans="1:12" ht="15" customHeight="1" x14ac:dyDescent="0.3">
      <c r="B9" s="7">
        <v>2016</v>
      </c>
      <c r="C9" s="8">
        <v>6311.9541319999998</v>
      </c>
      <c r="D9" s="8">
        <v>2205.9109060000001</v>
      </c>
      <c r="E9" s="8">
        <v>2126.8814470000002</v>
      </c>
      <c r="F9" s="9">
        <v>921.44462199999998</v>
      </c>
    </row>
    <row r="10" spans="1:12" ht="15" customHeight="1" x14ac:dyDescent="0.3">
      <c r="B10" s="7">
        <v>2015</v>
      </c>
      <c r="C10" s="8">
        <v>5820.5581320000001</v>
      </c>
      <c r="D10" s="8">
        <v>2822.0637449999999</v>
      </c>
      <c r="E10" s="8">
        <v>2631.9811439999999</v>
      </c>
      <c r="F10" s="9">
        <v>566.42263000000003</v>
      </c>
    </row>
    <row r="11" spans="1:12" ht="15" customHeight="1" x14ac:dyDescent="0.3">
      <c r="B11" s="375" t="s">
        <v>79</v>
      </c>
      <c r="C11" s="375"/>
      <c r="D11" s="375"/>
      <c r="E11" s="375"/>
      <c r="F11" s="375"/>
    </row>
    <row r="12" spans="1:12" ht="15" customHeight="1" x14ac:dyDescent="0.3">
      <c r="B12" s="219">
        <v>2019</v>
      </c>
      <c r="C12" s="11">
        <f t="shared" ref="C12:F13" si="0">+C6/C7-1</f>
        <v>0.13194745346789793</v>
      </c>
      <c r="D12" s="283">
        <f t="shared" si="0"/>
        <v>-6.1367744647321532E-3</v>
      </c>
      <c r="E12" s="283">
        <f t="shared" si="0"/>
        <v>-1.3571676395466858E-2</v>
      </c>
      <c r="F12" s="283">
        <f t="shared" si="0"/>
        <v>-0.13940025891689878</v>
      </c>
    </row>
    <row r="13" spans="1:12" ht="15" customHeight="1" x14ac:dyDescent="0.3">
      <c r="B13" s="7">
        <v>2018</v>
      </c>
      <c r="C13" s="10">
        <f t="shared" si="0"/>
        <v>8.8214630689547047E-2</v>
      </c>
      <c r="D13" s="10">
        <f t="shared" si="0"/>
        <v>5.7012297839650561E-2</v>
      </c>
      <c r="E13" s="10">
        <f t="shared" si="0"/>
        <v>3.35324122212044E-3</v>
      </c>
      <c r="F13" s="11">
        <f t="shared" si="0"/>
        <v>-0.27965662387390611</v>
      </c>
    </row>
    <row r="14" spans="1:12" ht="15" customHeight="1" x14ac:dyDescent="0.3">
      <c r="B14" s="7">
        <v>2017</v>
      </c>
      <c r="C14" s="10">
        <f t="shared" ref="C14:F15" si="1">+C8/C9-1</f>
        <v>0.15239858447691268</v>
      </c>
      <c r="D14" s="10">
        <f t="shared" si="1"/>
        <v>-0.13124202532955787</v>
      </c>
      <c r="E14" s="10">
        <f t="shared" si="1"/>
        <v>-0.12696821789522161</v>
      </c>
      <c r="F14" s="11">
        <f t="shared" si="1"/>
        <v>0.12752531426679714</v>
      </c>
    </row>
    <row r="15" spans="1:12" ht="15" customHeight="1" x14ac:dyDescent="0.3">
      <c r="A15" s="31"/>
      <c r="B15" s="80">
        <v>2016</v>
      </c>
      <c r="C15" s="81">
        <f t="shared" si="1"/>
        <v>8.442420621115776E-2</v>
      </c>
      <c r="D15" s="81">
        <f t="shared" si="1"/>
        <v>-0.21833413227878729</v>
      </c>
      <c r="E15" s="81">
        <f t="shared" si="1"/>
        <v>-0.19190855456979661</v>
      </c>
      <c r="F15" s="82">
        <f t="shared" si="1"/>
        <v>0.62677932200554909</v>
      </c>
      <c r="G15" s="31"/>
      <c r="H15" s="31"/>
      <c r="I15" s="31"/>
      <c r="J15" s="31"/>
      <c r="K15" s="31"/>
      <c r="L15" s="31"/>
    </row>
    <row r="16" spans="1:12" ht="1.05" customHeight="1" x14ac:dyDescent="0.3">
      <c r="B16" s="74"/>
      <c r="C16" s="75"/>
      <c r="D16" s="75"/>
      <c r="E16" s="75"/>
      <c r="F16" s="75"/>
    </row>
    <row r="17" spans="1:7" x14ac:dyDescent="0.3">
      <c r="A17" s="31"/>
      <c r="B17" s="30" t="s">
        <v>193</v>
      </c>
    </row>
    <row r="18" spans="1:7" x14ac:dyDescent="0.3">
      <c r="B18" s="83"/>
      <c r="C18" s="21"/>
      <c r="D18" s="59"/>
      <c r="E18" s="59"/>
      <c r="F18" s="59"/>
      <c r="G18" s="59"/>
    </row>
    <row r="19" spans="1:7" ht="1.5" customHeight="1" x14ac:dyDescent="0.3">
      <c r="B19" s="21"/>
      <c r="C19" s="21"/>
      <c r="D19" s="21"/>
      <c r="E19" s="21"/>
      <c r="F19" s="21"/>
      <c r="G19" s="21"/>
    </row>
    <row r="20" spans="1:7" x14ac:dyDescent="0.3">
      <c r="B20" s="393"/>
      <c r="C20" s="21"/>
      <c r="D20" s="9"/>
      <c r="E20" s="9"/>
      <c r="F20" s="9"/>
      <c r="G20" s="9"/>
    </row>
    <row r="21" spans="1:7" x14ac:dyDescent="0.3">
      <c r="B21" s="393"/>
      <c r="C21" s="21"/>
      <c r="D21" s="9"/>
      <c r="E21" s="9"/>
      <c r="F21" s="9"/>
      <c r="G21" s="9"/>
    </row>
    <row r="22" spans="1:7" x14ac:dyDescent="0.3">
      <c r="B22" s="393"/>
      <c r="C22" s="21"/>
      <c r="D22" s="59"/>
      <c r="E22" s="59"/>
      <c r="F22" s="9"/>
      <c r="G22" s="9"/>
    </row>
    <row r="23" spans="1:7" x14ac:dyDescent="0.3">
      <c r="B23" s="393"/>
      <c r="C23" s="21"/>
      <c r="D23" s="59"/>
      <c r="E23" s="59"/>
      <c r="F23" s="9"/>
      <c r="G23" s="9"/>
    </row>
    <row r="24" spans="1:7" x14ac:dyDescent="0.3">
      <c r="B24" s="393"/>
      <c r="C24" s="394"/>
      <c r="D24" s="394"/>
      <c r="E24" s="394"/>
      <c r="F24" s="394"/>
      <c r="G24" s="394"/>
    </row>
    <row r="25" spans="1:7" x14ac:dyDescent="0.3">
      <c r="B25" s="393"/>
      <c r="C25" s="21"/>
      <c r="D25" s="59"/>
      <c r="E25" s="59"/>
      <c r="F25" s="59"/>
      <c r="G25" s="21"/>
    </row>
    <row r="26" spans="1:7" x14ac:dyDescent="0.3">
      <c r="B26" s="393"/>
      <c r="C26" s="21"/>
      <c r="D26" s="59"/>
      <c r="E26" s="59"/>
      <c r="F26" s="59"/>
      <c r="G26" s="21"/>
    </row>
    <row r="27" spans="1:7" x14ac:dyDescent="0.3">
      <c r="B27" s="393"/>
      <c r="C27" s="21"/>
      <c r="D27" s="59"/>
      <c r="E27" s="59"/>
      <c r="F27" s="59"/>
      <c r="G27" s="21"/>
    </row>
    <row r="28" spans="1:7" ht="1.5" customHeight="1" x14ac:dyDescent="0.3">
      <c r="B28" s="21"/>
      <c r="C28" s="21"/>
      <c r="D28" s="21"/>
      <c r="E28" s="21"/>
      <c r="F28" s="21"/>
      <c r="G28" s="21"/>
    </row>
    <row r="29" spans="1:7" x14ac:dyDescent="0.3">
      <c r="B29" s="393"/>
      <c r="C29" s="21"/>
      <c r="D29" s="9"/>
      <c r="E29" s="9"/>
      <c r="F29" s="9"/>
      <c r="G29" s="9"/>
    </row>
    <row r="30" spans="1:7" x14ac:dyDescent="0.3">
      <c r="B30" s="393"/>
      <c r="C30" s="21"/>
      <c r="D30" s="9"/>
      <c r="E30" s="9"/>
      <c r="F30" s="9"/>
      <c r="G30" s="9"/>
    </row>
    <row r="31" spans="1:7" x14ac:dyDescent="0.3">
      <c r="B31" s="393"/>
      <c r="C31" s="21"/>
      <c r="D31" s="9"/>
      <c r="E31" s="9"/>
      <c r="F31" s="9"/>
      <c r="G31" s="9"/>
    </row>
    <row r="32" spans="1:7" x14ac:dyDescent="0.3">
      <c r="B32" s="393"/>
      <c r="C32" s="21"/>
      <c r="D32" s="9"/>
      <c r="E32" s="9"/>
      <c r="F32" s="9"/>
      <c r="G32" s="21"/>
    </row>
    <row r="33" spans="2:7" x14ac:dyDescent="0.3">
      <c r="B33" s="393"/>
      <c r="C33" s="394"/>
      <c r="D33" s="394"/>
      <c r="E33" s="394"/>
      <c r="F33" s="394"/>
      <c r="G33" s="394"/>
    </row>
    <row r="34" spans="2:7" x14ac:dyDescent="0.3">
      <c r="B34" s="393"/>
      <c r="C34" s="21"/>
      <c r="D34" s="59"/>
      <c r="E34" s="59"/>
      <c r="F34" s="59"/>
      <c r="G34" s="59"/>
    </row>
    <row r="35" spans="2:7" x14ac:dyDescent="0.3">
      <c r="B35" s="393"/>
      <c r="C35" s="21"/>
      <c r="D35" s="59"/>
      <c r="E35" s="59"/>
      <c r="F35" s="59"/>
      <c r="G35" s="59"/>
    </row>
    <row r="36" spans="2:7" x14ac:dyDescent="0.3">
      <c r="B36" s="393"/>
      <c r="C36" s="21"/>
      <c r="D36" s="59"/>
      <c r="E36" s="59"/>
      <c r="F36" s="59"/>
      <c r="G36" s="59"/>
    </row>
    <row r="37" spans="2:7" ht="1.5" customHeight="1" x14ac:dyDescent="0.3">
      <c r="B37" s="21"/>
      <c r="C37" s="21"/>
      <c r="D37" s="59"/>
      <c r="E37" s="59"/>
      <c r="F37" s="59"/>
      <c r="G37" s="59"/>
    </row>
    <row r="38" spans="2:7" x14ac:dyDescent="0.3">
      <c r="B38" s="393"/>
      <c r="C38" s="21"/>
      <c r="D38" s="9"/>
      <c r="E38" s="9"/>
      <c r="F38" s="9"/>
      <c r="G38" s="9"/>
    </row>
    <row r="39" spans="2:7" x14ac:dyDescent="0.3">
      <c r="B39" s="393"/>
      <c r="C39" s="21"/>
      <c r="D39" s="9"/>
      <c r="E39" s="9"/>
      <c r="F39" s="9"/>
      <c r="G39" s="9"/>
    </row>
    <row r="40" spans="2:7" x14ac:dyDescent="0.3">
      <c r="B40" s="393"/>
      <c r="C40" s="21"/>
      <c r="D40" s="9"/>
      <c r="E40" s="9"/>
      <c r="F40" s="9"/>
      <c r="G40" s="21"/>
    </row>
    <row r="41" spans="2:7" x14ac:dyDescent="0.3">
      <c r="B41" s="393"/>
      <c r="C41" s="21"/>
      <c r="D41" s="9"/>
      <c r="E41" s="9"/>
      <c r="F41" s="9"/>
      <c r="G41" s="9"/>
    </row>
    <row r="42" spans="2:7" x14ac:dyDescent="0.3">
      <c r="B42" s="393"/>
      <c r="C42" s="394"/>
      <c r="D42" s="394"/>
      <c r="E42" s="394"/>
      <c r="F42" s="394"/>
      <c r="G42" s="394"/>
    </row>
    <row r="43" spans="2:7" x14ac:dyDescent="0.3">
      <c r="B43" s="393"/>
      <c r="C43" s="21"/>
      <c r="D43" s="59"/>
      <c r="E43" s="59"/>
      <c r="F43" s="59"/>
      <c r="G43" s="21"/>
    </row>
    <row r="44" spans="2:7" x14ac:dyDescent="0.3">
      <c r="B44" s="393"/>
      <c r="C44" s="21"/>
      <c r="D44" s="59"/>
      <c r="E44" s="59"/>
      <c r="F44" s="59"/>
      <c r="G44" s="21"/>
    </row>
    <row r="45" spans="2:7" x14ac:dyDescent="0.3">
      <c r="B45" s="393"/>
      <c r="C45" s="21"/>
      <c r="D45" s="59"/>
      <c r="E45" s="59"/>
      <c r="F45" s="59"/>
      <c r="G45" s="21"/>
    </row>
    <row r="46" spans="2:7" ht="1.5" customHeight="1" x14ac:dyDescent="0.3">
      <c r="B46" s="21"/>
      <c r="C46" s="21"/>
      <c r="D46" s="21"/>
      <c r="E46" s="21"/>
      <c r="F46" s="21"/>
      <c r="G46" s="21"/>
    </row>
    <row r="47" spans="2:7" x14ac:dyDescent="0.3">
      <c r="B47" s="393"/>
      <c r="C47" s="21"/>
      <c r="D47" s="9"/>
      <c r="E47" s="9"/>
      <c r="F47" s="9"/>
      <c r="G47" s="9"/>
    </row>
    <row r="48" spans="2:7" x14ac:dyDescent="0.3">
      <c r="B48" s="393"/>
      <c r="C48" s="21"/>
      <c r="D48" s="9"/>
      <c r="E48" s="9"/>
      <c r="F48" s="9"/>
      <c r="G48" s="9"/>
    </row>
    <row r="49" spans="2:7" x14ac:dyDescent="0.3">
      <c r="B49" s="393"/>
      <c r="C49" s="21"/>
      <c r="D49" s="9"/>
      <c r="E49" s="9"/>
      <c r="F49" s="9"/>
      <c r="G49" s="9"/>
    </row>
    <row r="50" spans="2:7" x14ac:dyDescent="0.3">
      <c r="B50" s="393"/>
      <c r="C50" s="21"/>
      <c r="D50" s="9"/>
      <c r="E50" s="9"/>
      <c r="F50" s="9"/>
      <c r="G50" s="9"/>
    </row>
    <row r="51" spans="2:7" x14ac:dyDescent="0.3">
      <c r="B51" s="393"/>
      <c r="C51" s="394"/>
      <c r="D51" s="394"/>
      <c r="E51" s="394"/>
      <c r="F51" s="394"/>
      <c r="G51" s="394"/>
    </row>
    <row r="52" spans="2:7" x14ac:dyDescent="0.3">
      <c r="B52" s="393"/>
      <c r="C52" s="21"/>
      <c r="D52" s="59"/>
      <c r="E52" s="59"/>
      <c r="F52" s="59"/>
      <c r="G52" s="59"/>
    </row>
    <row r="53" spans="2:7" x14ac:dyDescent="0.3">
      <c r="B53" s="393"/>
      <c r="C53" s="21"/>
      <c r="D53" s="59"/>
      <c r="E53" s="59"/>
      <c r="F53" s="59"/>
      <c r="G53" s="59"/>
    </row>
    <row r="54" spans="2:7" x14ac:dyDescent="0.3">
      <c r="B54" s="393"/>
      <c r="C54" s="21"/>
      <c r="D54" s="59"/>
      <c r="E54" s="59"/>
      <c r="F54" s="59"/>
      <c r="G54" s="59"/>
    </row>
    <row r="55" spans="2:7" ht="1.5" customHeight="1" x14ac:dyDescent="0.3">
      <c r="B55" s="21"/>
      <c r="C55" s="21"/>
      <c r="D55" s="21"/>
      <c r="E55" s="21"/>
      <c r="F55" s="21"/>
      <c r="G55" s="21"/>
    </row>
    <row r="56" spans="2:7" x14ac:dyDescent="0.3">
      <c r="B56" s="393"/>
      <c r="C56" s="21"/>
      <c r="D56" s="9"/>
      <c r="E56" s="9"/>
      <c r="F56" s="9"/>
      <c r="G56" s="21"/>
    </row>
    <row r="57" spans="2:7" x14ac:dyDescent="0.3">
      <c r="B57" s="393"/>
      <c r="C57" s="21"/>
      <c r="D57" s="9"/>
      <c r="E57" s="9"/>
      <c r="F57" s="9"/>
      <c r="G57" s="9"/>
    </row>
    <row r="58" spans="2:7" x14ac:dyDescent="0.3">
      <c r="B58" s="393"/>
      <c r="C58" s="21"/>
      <c r="D58" s="9"/>
      <c r="E58" s="9"/>
      <c r="F58" s="9"/>
      <c r="G58" s="9"/>
    </row>
    <row r="59" spans="2:7" x14ac:dyDescent="0.3">
      <c r="B59" s="393"/>
      <c r="C59" s="21"/>
      <c r="D59" s="9"/>
      <c r="E59" s="9"/>
      <c r="F59" s="9"/>
      <c r="G59" s="9"/>
    </row>
    <row r="60" spans="2:7" x14ac:dyDescent="0.3">
      <c r="B60" s="393"/>
      <c r="C60" s="394"/>
      <c r="D60" s="394"/>
      <c r="E60" s="394"/>
      <c r="F60" s="394"/>
      <c r="G60" s="394"/>
    </row>
    <row r="61" spans="2:7" x14ac:dyDescent="0.3">
      <c r="B61" s="393"/>
      <c r="C61" s="21"/>
      <c r="D61" s="59"/>
      <c r="E61" s="59"/>
      <c r="F61" s="59"/>
      <c r="G61" s="9"/>
    </row>
    <row r="62" spans="2:7" x14ac:dyDescent="0.3">
      <c r="B62" s="393"/>
      <c r="C62" s="21"/>
      <c r="D62" s="59"/>
      <c r="E62" s="59"/>
      <c r="F62" s="59"/>
      <c r="G62" s="9"/>
    </row>
    <row r="63" spans="2:7" x14ac:dyDescent="0.3">
      <c r="B63" s="393"/>
      <c r="C63" s="21"/>
      <c r="D63" s="59"/>
      <c r="E63" s="59"/>
      <c r="F63" s="59"/>
      <c r="G63" s="9"/>
    </row>
    <row r="64" spans="2:7" ht="1.5" customHeight="1" x14ac:dyDescent="0.3">
      <c r="B64" s="21"/>
      <c r="C64" s="21"/>
      <c r="D64" s="21"/>
      <c r="E64" s="21"/>
      <c r="F64" s="21"/>
      <c r="G64" s="21"/>
    </row>
    <row r="65" spans="2:7" x14ac:dyDescent="0.3">
      <c r="B65" s="393"/>
      <c r="C65" s="21"/>
      <c r="D65" s="9"/>
      <c r="E65" s="9"/>
      <c r="F65" s="9"/>
      <c r="G65" s="9"/>
    </row>
    <row r="66" spans="2:7" x14ac:dyDescent="0.3">
      <c r="B66" s="393"/>
      <c r="C66" s="21"/>
      <c r="D66" s="9"/>
      <c r="E66" s="9"/>
      <c r="F66" s="9"/>
      <c r="G66" s="9"/>
    </row>
    <row r="67" spans="2:7" x14ac:dyDescent="0.3">
      <c r="B67" s="393"/>
      <c r="C67" s="21"/>
      <c r="D67" s="9"/>
      <c r="E67" s="9"/>
      <c r="F67" s="9"/>
      <c r="G67" s="21"/>
    </row>
    <row r="68" spans="2:7" x14ac:dyDescent="0.3">
      <c r="B68" s="393"/>
      <c r="C68" s="21"/>
      <c r="D68" s="9"/>
      <c r="E68" s="9"/>
      <c r="F68" s="9"/>
      <c r="G68" s="9"/>
    </row>
    <row r="69" spans="2:7" x14ac:dyDescent="0.3">
      <c r="B69" s="393"/>
      <c r="C69" s="394"/>
      <c r="D69" s="394"/>
      <c r="E69" s="394"/>
      <c r="F69" s="394"/>
      <c r="G69" s="394"/>
    </row>
    <row r="70" spans="2:7" x14ac:dyDescent="0.3">
      <c r="B70" s="393"/>
      <c r="C70" s="21"/>
      <c r="D70" s="59"/>
      <c r="E70" s="59"/>
      <c r="F70" s="59"/>
      <c r="G70" s="21"/>
    </row>
    <row r="71" spans="2:7" x14ac:dyDescent="0.3">
      <c r="B71" s="393"/>
      <c r="C71" s="21"/>
      <c r="D71" s="59"/>
      <c r="E71" s="59"/>
      <c r="F71" s="59"/>
      <c r="G71" s="21"/>
    </row>
    <row r="72" spans="2:7" x14ac:dyDescent="0.3">
      <c r="B72" s="393"/>
      <c r="C72" s="21"/>
      <c r="D72" s="59"/>
      <c r="E72" s="59"/>
      <c r="F72" s="59"/>
      <c r="G72" s="21"/>
    </row>
    <row r="73" spans="2:7" ht="1.5" customHeight="1" x14ac:dyDescent="0.3">
      <c r="B73" s="21"/>
      <c r="C73" s="21"/>
      <c r="D73" s="21"/>
      <c r="E73" s="21"/>
      <c r="F73" s="21"/>
      <c r="G73" s="21"/>
    </row>
    <row r="74" spans="2:7" x14ac:dyDescent="0.3">
      <c r="B74" s="393"/>
      <c r="C74" s="21"/>
      <c r="D74" s="9"/>
      <c r="E74" s="9"/>
      <c r="F74" s="9"/>
      <c r="G74" s="9"/>
    </row>
    <row r="75" spans="2:7" x14ac:dyDescent="0.3">
      <c r="B75" s="393"/>
      <c r="C75" s="21"/>
      <c r="D75" s="9"/>
      <c r="E75" s="9"/>
      <c r="F75" s="9"/>
      <c r="G75" s="9"/>
    </row>
    <row r="76" spans="2:7" x14ac:dyDescent="0.3">
      <c r="B76" s="393"/>
      <c r="C76" s="21"/>
      <c r="D76" s="9"/>
      <c r="E76" s="9"/>
      <c r="F76" s="9"/>
      <c r="G76" s="9"/>
    </row>
    <row r="77" spans="2:7" x14ac:dyDescent="0.3">
      <c r="B77" s="393"/>
      <c r="C77" s="21"/>
      <c r="D77" s="9"/>
      <c r="E77" s="9"/>
      <c r="F77" s="9"/>
      <c r="G77" s="9"/>
    </row>
    <row r="78" spans="2:7" x14ac:dyDescent="0.3">
      <c r="B78" s="393"/>
      <c r="C78" s="394"/>
      <c r="D78" s="394"/>
      <c r="E78" s="394"/>
      <c r="F78" s="394"/>
      <c r="G78" s="394"/>
    </row>
    <row r="79" spans="2:7" x14ac:dyDescent="0.3">
      <c r="B79" s="393"/>
      <c r="C79" s="21"/>
      <c r="D79" s="59"/>
      <c r="E79" s="59"/>
      <c r="F79" s="59"/>
      <c r="G79" s="9"/>
    </row>
    <row r="80" spans="2:7" x14ac:dyDescent="0.3">
      <c r="B80" s="393"/>
      <c r="C80" s="21"/>
      <c r="D80" s="59"/>
      <c r="E80" s="59"/>
      <c r="F80" s="59"/>
      <c r="G80" s="9"/>
    </row>
    <row r="81" spans="2:7" x14ac:dyDescent="0.3">
      <c r="B81" s="393"/>
      <c r="C81" s="21"/>
      <c r="D81" s="59"/>
      <c r="E81" s="59"/>
      <c r="F81" s="59"/>
      <c r="G81" s="9"/>
    </row>
    <row r="82" spans="2:7" ht="1.5" customHeight="1" x14ac:dyDescent="0.3">
      <c r="B82" s="21"/>
      <c r="C82" s="21"/>
      <c r="D82" s="21"/>
      <c r="E82" s="21"/>
      <c r="F82" s="21"/>
      <c r="G82" s="21"/>
    </row>
    <row r="83" spans="2:7" x14ac:dyDescent="0.3">
      <c r="B83" s="393"/>
      <c r="C83" s="21"/>
      <c r="D83" s="9"/>
      <c r="E83" s="9"/>
      <c r="F83" s="9"/>
      <c r="G83" s="9"/>
    </row>
    <row r="84" spans="2:7" x14ac:dyDescent="0.3">
      <c r="B84" s="393"/>
      <c r="C84" s="21"/>
      <c r="D84" s="9"/>
      <c r="E84" s="9"/>
      <c r="F84" s="9"/>
      <c r="G84" s="9"/>
    </row>
    <row r="85" spans="2:7" x14ac:dyDescent="0.3">
      <c r="B85" s="393"/>
      <c r="C85" s="21"/>
      <c r="D85" s="9"/>
      <c r="E85" s="9"/>
      <c r="F85" s="9"/>
      <c r="G85" s="9"/>
    </row>
    <row r="86" spans="2:7" x14ac:dyDescent="0.3">
      <c r="B86" s="393"/>
      <c r="C86" s="21"/>
      <c r="D86" s="9"/>
      <c r="E86" s="9"/>
      <c r="F86" s="9"/>
      <c r="G86" s="9"/>
    </row>
    <row r="87" spans="2:7" x14ac:dyDescent="0.3">
      <c r="B87" s="393"/>
      <c r="C87" s="394"/>
      <c r="D87" s="394"/>
      <c r="E87" s="394"/>
      <c r="F87" s="394"/>
      <c r="G87" s="394"/>
    </row>
    <row r="88" spans="2:7" x14ac:dyDescent="0.3">
      <c r="B88" s="393"/>
      <c r="C88" s="21"/>
      <c r="D88" s="59"/>
      <c r="E88" s="59"/>
      <c r="F88" s="59"/>
      <c r="G88" s="21"/>
    </row>
    <row r="89" spans="2:7" x14ac:dyDescent="0.3">
      <c r="B89" s="393"/>
      <c r="C89" s="21"/>
      <c r="D89" s="59"/>
      <c r="E89" s="59"/>
      <c r="F89" s="59"/>
      <c r="G89" s="21"/>
    </row>
    <row r="90" spans="2:7" x14ac:dyDescent="0.3">
      <c r="B90" s="393"/>
      <c r="C90" s="21"/>
      <c r="D90" s="59"/>
      <c r="E90" s="59"/>
      <c r="F90" s="59"/>
      <c r="G90" s="21"/>
    </row>
    <row r="91" spans="2:7" ht="1.5" customHeight="1" x14ac:dyDescent="0.3">
      <c r="B91" s="21"/>
      <c r="C91" s="21"/>
      <c r="D91" s="21"/>
      <c r="E91" s="21"/>
      <c r="F91" s="21"/>
      <c r="G91" s="21"/>
    </row>
    <row r="92" spans="2:7" x14ac:dyDescent="0.3">
      <c r="B92" s="393"/>
      <c r="C92" s="21"/>
      <c r="D92" s="9"/>
      <c r="E92" s="9"/>
      <c r="F92" s="9"/>
      <c r="G92" s="9"/>
    </row>
    <row r="93" spans="2:7" x14ac:dyDescent="0.3">
      <c r="B93" s="393"/>
      <c r="C93" s="21"/>
      <c r="D93" s="9"/>
      <c r="E93" s="9"/>
      <c r="F93" s="9"/>
      <c r="G93" s="9"/>
    </row>
    <row r="94" spans="2:7" x14ac:dyDescent="0.3">
      <c r="B94" s="393"/>
      <c r="C94" s="21"/>
      <c r="D94" s="9"/>
      <c r="E94" s="9"/>
      <c r="F94" s="9"/>
      <c r="G94" s="9"/>
    </row>
    <row r="95" spans="2:7" x14ac:dyDescent="0.3">
      <c r="B95" s="393"/>
      <c r="C95" s="21"/>
      <c r="D95" s="9"/>
      <c r="E95" s="9"/>
      <c r="F95" s="9"/>
      <c r="G95" s="9"/>
    </row>
    <row r="96" spans="2:7" x14ac:dyDescent="0.3">
      <c r="B96" s="393"/>
      <c r="C96" s="394"/>
      <c r="D96" s="394"/>
      <c r="E96" s="394"/>
      <c r="F96" s="394"/>
      <c r="G96" s="394"/>
    </row>
    <row r="97" spans="2:7" x14ac:dyDescent="0.3">
      <c r="B97" s="393"/>
      <c r="C97" s="21"/>
      <c r="D97" s="59"/>
      <c r="E97" s="59"/>
      <c r="F97" s="59"/>
      <c r="G97" s="21"/>
    </row>
    <row r="98" spans="2:7" x14ac:dyDescent="0.3">
      <c r="B98" s="393"/>
      <c r="C98" s="21"/>
      <c r="D98" s="59"/>
      <c r="E98" s="59"/>
      <c r="F98" s="59"/>
      <c r="G98" s="21"/>
    </row>
    <row r="99" spans="2:7" x14ac:dyDescent="0.3">
      <c r="B99" s="393"/>
      <c r="C99" s="21"/>
      <c r="D99" s="59"/>
      <c r="E99" s="59"/>
      <c r="F99" s="59"/>
      <c r="G99" s="21"/>
    </row>
    <row r="100" spans="2:7" ht="1.5" customHeight="1" x14ac:dyDescent="0.3">
      <c r="B100" s="21"/>
      <c r="C100" s="21"/>
      <c r="D100" s="21"/>
      <c r="E100" s="21"/>
      <c r="F100" s="21"/>
      <c r="G100" s="21"/>
    </row>
    <row r="101" spans="2:7" x14ac:dyDescent="0.3">
      <c r="B101" s="393"/>
      <c r="C101" s="21"/>
      <c r="D101" s="9"/>
      <c r="E101" s="9"/>
      <c r="F101" s="9"/>
      <c r="G101" s="9"/>
    </row>
    <row r="102" spans="2:7" x14ac:dyDescent="0.3">
      <c r="B102" s="393"/>
      <c r="C102" s="21"/>
      <c r="D102" s="9"/>
      <c r="E102" s="9"/>
      <c r="F102" s="9"/>
      <c r="G102" s="9"/>
    </row>
    <row r="103" spans="2:7" x14ac:dyDescent="0.3">
      <c r="B103" s="393"/>
      <c r="C103" s="21"/>
      <c r="D103" s="9"/>
      <c r="E103" s="9"/>
      <c r="F103" s="9"/>
      <c r="G103" s="9"/>
    </row>
    <row r="104" spans="2:7" x14ac:dyDescent="0.3">
      <c r="B104" s="393"/>
      <c r="C104" s="21"/>
      <c r="D104" s="9"/>
      <c r="E104" s="9"/>
      <c r="F104" s="9"/>
      <c r="G104" s="9"/>
    </row>
    <row r="105" spans="2:7" x14ac:dyDescent="0.3">
      <c r="B105" s="393"/>
      <c r="C105" s="394"/>
      <c r="D105" s="394"/>
      <c r="E105" s="394"/>
      <c r="F105" s="394"/>
      <c r="G105" s="394"/>
    </row>
    <row r="106" spans="2:7" x14ac:dyDescent="0.3">
      <c r="B106" s="393"/>
      <c r="C106" s="21"/>
      <c r="D106" s="59"/>
      <c r="E106" s="59"/>
      <c r="F106" s="59"/>
      <c r="G106" s="9"/>
    </row>
    <row r="107" spans="2:7" x14ac:dyDescent="0.3">
      <c r="B107" s="393"/>
      <c r="C107" s="21"/>
      <c r="D107" s="59"/>
      <c r="E107" s="59"/>
      <c r="F107" s="59"/>
      <c r="G107" s="9"/>
    </row>
    <row r="108" spans="2:7" x14ac:dyDescent="0.3">
      <c r="B108" s="393"/>
      <c r="C108" s="21"/>
      <c r="D108" s="59"/>
      <c r="E108" s="59"/>
      <c r="F108" s="59"/>
      <c r="G108" s="9"/>
    </row>
    <row r="109" spans="2:7" ht="1.5" customHeight="1" x14ac:dyDescent="0.3">
      <c r="B109" s="21"/>
      <c r="C109" s="21"/>
      <c r="D109" s="21"/>
      <c r="E109" s="21"/>
      <c r="F109" s="21"/>
      <c r="G109" s="21"/>
    </row>
    <row r="110" spans="2:7" x14ac:dyDescent="0.3">
      <c r="B110" s="393"/>
      <c r="C110" s="21"/>
      <c r="D110" s="9"/>
      <c r="E110" s="9"/>
      <c r="F110" s="9"/>
      <c r="G110" s="9"/>
    </row>
    <row r="111" spans="2:7" x14ac:dyDescent="0.3">
      <c r="B111" s="393"/>
      <c r="C111" s="21"/>
      <c r="D111" s="9"/>
      <c r="E111" s="9"/>
      <c r="F111" s="9"/>
      <c r="G111" s="9"/>
    </row>
    <row r="112" spans="2:7" x14ac:dyDescent="0.3">
      <c r="B112" s="393"/>
      <c r="C112" s="21"/>
      <c r="D112" s="9"/>
      <c r="E112" s="9"/>
      <c r="F112" s="9"/>
      <c r="G112" s="9"/>
    </row>
    <row r="113" spans="2:7" x14ac:dyDescent="0.3">
      <c r="B113" s="393"/>
      <c r="C113" s="21"/>
      <c r="D113" s="9"/>
      <c r="E113" s="9"/>
      <c r="F113" s="9"/>
      <c r="G113" s="9"/>
    </row>
    <row r="114" spans="2:7" x14ac:dyDescent="0.3">
      <c r="B114" s="393"/>
      <c r="C114" s="394"/>
      <c r="D114" s="394"/>
      <c r="E114" s="394"/>
      <c r="F114" s="394"/>
      <c r="G114" s="394"/>
    </row>
    <row r="115" spans="2:7" x14ac:dyDescent="0.3">
      <c r="B115" s="393"/>
      <c r="C115" s="21"/>
      <c r="D115" s="59"/>
      <c r="E115" s="59"/>
      <c r="F115" s="59"/>
      <c r="G115" s="21"/>
    </row>
    <row r="116" spans="2:7" x14ac:dyDescent="0.3">
      <c r="B116" s="393"/>
      <c r="C116" s="21"/>
      <c r="D116" s="59"/>
      <c r="E116" s="59"/>
      <c r="F116" s="59"/>
      <c r="G116" s="21"/>
    </row>
    <row r="117" spans="2:7" x14ac:dyDescent="0.3">
      <c r="B117" s="393"/>
      <c r="C117" s="21"/>
      <c r="D117" s="59"/>
      <c r="E117" s="59"/>
      <c r="F117" s="59"/>
      <c r="G117" s="21"/>
    </row>
    <row r="118" spans="2:7" ht="1.5" customHeight="1" x14ac:dyDescent="0.3">
      <c r="B118" s="21"/>
      <c r="C118" s="21"/>
      <c r="D118" s="21"/>
      <c r="E118" s="21"/>
      <c r="F118" s="21"/>
      <c r="G118" s="21"/>
    </row>
    <row r="119" spans="2:7" x14ac:dyDescent="0.3">
      <c r="B119" s="393"/>
      <c r="C119" s="21"/>
      <c r="D119" s="9"/>
      <c r="E119" s="9"/>
      <c r="F119" s="9"/>
      <c r="G119" s="21"/>
    </row>
    <row r="120" spans="2:7" x14ac:dyDescent="0.3">
      <c r="B120" s="393"/>
      <c r="C120" s="21"/>
      <c r="D120" s="9"/>
      <c r="E120" s="9"/>
      <c r="F120" s="9"/>
      <c r="G120" s="21"/>
    </row>
    <row r="121" spans="2:7" x14ac:dyDescent="0.3">
      <c r="B121" s="393"/>
      <c r="C121" s="21"/>
      <c r="D121" s="9"/>
      <c r="E121" s="9"/>
      <c r="F121" s="9"/>
      <c r="G121" s="21"/>
    </row>
    <row r="122" spans="2:7" x14ac:dyDescent="0.3">
      <c r="B122" s="393"/>
      <c r="C122" s="21"/>
      <c r="D122" s="9"/>
      <c r="E122" s="9"/>
      <c r="F122" s="9"/>
      <c r="G122" s="9"/>
    </row>
    <row r="123" spans="2:7" x14ac:dyDescent="0.3">
      <c r="B123" s="393"/>
      <c r="C123" s="394"/>
      <c r="D123" s="394"/>
      <c r="E123" s="394"/>
      <c r="F123" s="394"/>
      <c r="G123" s="394"/>
    </row>
    <row r="124" spans="2:7" x14ac:dyDescent="0.3">
      <c r="B124" s="393"/>
      <c r="C124" s="21"/>
      <c r="D124" s="59"/>
      <c r="E124" s="59"/>
      <c r="F124" s="59"/>
      <c r="G124" s="21"/>
    </row>
    <row r="125" spans="2:7" x14ac:dyDescent="0.3">
      <c r="B125" s="393"/>
      <c r="C125" s="21"/>
      <c r="D125" s="59"/>
      <c r="E125" s="59"/>
      <c r="F125" s="59"/>
      <c r="G125" s="21"/>
    </row>
    <row r="126" spans="2:7" x14ac:dyDescent="0.3">
      <c r="B126" s="393"/>
      <c r="C126" s="21"/>
      <c r="D126" s="59"/>
      <c r="E126" s="59"/>
      <c r="F126" s="59"/>
      <c r="G126" s="21"/>
    </row>
    <row r="127" spans="2:7" ht="1.5" customHeight="1" x14ac:dyDescent="0.3">
      <c r="B127" s="21"/>
      <c r="C127" s="21"/>
      <c r="D127" s="21"/>
      <c r="E127" s="21"/>
      <c r="F127" s="21"/>
      <c r="G127" s="21"/>
    </row>
    <row r="128" spans="2:7" x14ac:dyDescent="0.3">
      <c r="B128" s="21"/>
      <c r="C128" s="21"/>
      <c r="D128" s="21"/>
      <c r="E128" s="21"/>
      <c r="F128" s="21"/>
      <c r="G128" s="21"/>
    </row>
    <row r="129" spans="2:7" x14ac:dyDescent="0.3">
      <c r="B129" s="77"/>
      <c r="C129" s="77"/>
      <c r="D129" s="77"/>
      <c r="E129" s="77"/>
      <c r="F129" s="21"/>
      <c r="G129" s="21"/>
    </row>
    <row r="130" spans="2:7" x14ac:dyDescent="0.3">
      <c r="B130" s="21"/>
      <c r="C130" s="21"/>
      <c r="D130" s="21"/>
      <c r="E130" s="21"/>
      <c r="F130" s="21"/>
      <c r="G130" s="21"/>
    </row>
    <row r="131" spans="2:7" x14ac:dyDescent="0.3">
      <c r="B131" s="21"/>
      <c r="C131" s="21"/>
      <c r="D131" s="21"/>
      <c r="E131" s="21"/>
      <c r="F131" s="21"/>
      <c r="G131" s="21"/>
    </row>
    <row r="132" spans="2:7" x14ac:dyDescent="0.3">
      <c r="B132" s="394"/>
      <c r="C132" s="394"/>
      <c r="D132" s="76"/>
      <c r="E132" s="76"/>
      <c r="F132" s="76"/>
      <c r="G132" s="76"/>
    </row>
    <row r="133" spans="2:7" x14ac:dyDescent="0.3">
      <c r="B133" s="394"/>
      <c r="C133" s="394"/>
      <c r="D133" s="76"/>
      <c r="E133" s="76"/>
      <c r="F133" s="76"/>
      <c r="G133" s="76"/>
    </row>
    <row r="134" spans="2:7" x14ac:dyDescent="0.3">
      <c r="B134" s="393"/>
      <c r="C134" s="21"/>
      <c r="D134" s="9"/>
      <c r="E134" s="9"/>
      <c r="F134" s="9"/>
      <c r="G134" s="9"/>
    </row>
    <row r="135" spans="2:7" x14ac:dyDescent="0.3">
      <c r="B135" s="393"/>
      <c r="C135" s="21"/>
      <c r="D135" s="9"/>
      <c r="E135" s="9"/>
      <c r="F135" s="9"/>
      <c r="G135" s="9"/>
    </row>
    <row r="136" spans="2:7" x14ac:dyDescent="0.3">
      <c r="B136" s="393"/>
      <c r="C136" s="21"/>
      <c r="D136" s="9"/>
      <c r="E136" s="9"/>
      <c r="F136" s="9"/>
      <c r="G136" s="9"/>
    </row>
    <row r="137" spans="2:7" x14ac:dyDescent="0.3">
      <c r="B137" s="393"/>
      <c r="C137" s="21"/>
      <c r="D137" s="9"/>
      <c r="E137" s="9"/>
      <c r="F137" s="9"/>
      <c r="G137" s="9"/>
    </row>
    <row r="138" spans="2:7" x14ac:dyDescent="0.3">
      <c r="B138" s="393"/>
      <c r="C138" s="394"/>
      <c r="D138" s="394"/>
      <c r="E138" s="394"/>
      <c r="F138" s="394"/>
      <c r="G138" s="394"/>
    </row>
    <row r="139" spans="2:7" x14ac:dyDescent="0.3">
      <c r="B139" s="393"/>
      <c r="C139" s="21"/>
      <c r="D139" s="59"/>
      <c r="E139" s="59"/>
      <c r="F139" s="59"/>
      <c r="G139" s="59"/>
    </row>
    <row r="140" spans="2:7" x14ac:dyDescent="0.3">
      <c r="B140" s="393"/>
      <c r="C140" s="21"/>
      <c r="D140" s="59"/>
      <c r="E140" s="59"/>
      <c r="F140" s="59"/>
      <c r="G140" s="59"/>
    </row>
    <row r="141" spans="2:7" x14ac:dyDescent="0.3">
      <c r="B141" s="393"/>
      <c r="C141" s="21"/>
      <c r="D141" s="59"/>
      <c r="E141" s="59"/>
      <c r="F141" s="59"/>
      <c r="G141" s="59"/>
    </row>
    <row r="142" spans="2:7" ht="1.5" customHeight="1" x14ac:dyDescent="0.3">
      <c r="B142" s="21"/>
      <c r="C142" s="21"/>
      <c r="D142" s="21"/>
      <c r="E142" s="21"/>
      <c r="F142" s="21"/>
      <c r="G142" s="21"/>
    </row>
    <row r="143" spans="2:7" x14ac:dyDescent="0.3">
      <c r="B143" s="393"/>
      <c r="C143" s="21"/>
      <c r="D143" s="9"/>
      <c r="E143" s="9"/>
      <c r="F143" s="9"/>
      <c r="G143" s="9"/>
    </row>
    <row r="144" spans="2:7" x14ac:dyDescent="0.3">
      <c r="B144" s="393"/>
      <c r="C144" s="21"/>
      <c r="D144" s="9"/>
      <c r="E144" s="9"/>
      <c r="F144" s="9"/>
      <c r="G144" s="9"/>
    </row>
    <row r="145" spans="2:7" x14ac:dyDescent="0.3">
      <c r="B145" s="393"/>
      <c r="C145" s="21"/>
      <c r="D145" s="9"/>
      <c r="E145" s="9"/>
      <c r="F145" s="9"/>
      <c r="G145" s="9"/>
    </row>
    <row r="146" spans="2:7" x14ac:dyDescent="0.3">
      <c r="B146" s="393"/>
      <c r="C146" s="21"/>
      <c r="D146" s="9"/>
      <c r="E146" s="9"/>
      <c r="F146" s="9"/>
      <c r="G146" s="9"/>
    </row>
    <row r="147" spans="2:7" x14ac:dyDescent="0.3">
      <c r="B147" s="393"/>
      <c r="C147" s="394"/>
      <c r="D147" s="394"/>
      <c r="E147" s="394"/>
      <c r="F147" s="394"/>
      <c r="G147" s="394"/>
    </row>
    <row r="148" spans="2:7" x14ac:dyDescent="0.3">
      <c r="B148" s="393"/>
      <c r="C148" s="21"/>
      <c r="D148" s="59"/>
      <c r="E148" s="59"/>
      <c r="F148" s="59"/>
      <c r="G148" s="59"/>
    </row>
    <row r="149" spans="2:7" x14ac:dyDescent="0.3">
      <c r="B149" s="393"/>
      <c r="C149" s="21"/>
      <c r="D149" s="59"/>
      <c r="E149" s="59"/>
      <c r="F149" s="59"/>
      <c r="G149" s="59"/>
    </row>
    <row r="150" spans="2:7" x14ac:dyDescent="0.3">
      <c r="B150" s="393"/>
      <c r="C150" s="21"/>
      <c r="D150" s="59"/>
      <c r="E150" s="59"/>
      <c r="F150" s="59"/>
      <c r="G150" s="59"/>
    </row>
    <row r="151" spans="2:7" ht="1.5" customHeight="1" x14ac:dyDescent="0.3">
      <c r="B151" s="21"/>
      <c r="C151" s="21"/>
      <c r="D151" s="21"/>
      <c r="E151" s="21"/>
      <c r="F151" s="21"/>
      <c r="G151" s="21"/>
    </row>
    <row r="152" spans="2:7" x14ac:dyDescent="0.3">
      <c r="B152" s="393"/>
      <c r="C152" s="21"/>
      <c r="D152" s="9"/>
      <c r="E152" s="9"/>
      <c r="F152" s="9"/>
      <c r="G152" s="9"/>
    </row>
    <row r="153" spans="2:7" x14ac:dyDescent="0.3">
      <c r="B153" s="393"/>
      <c r="C153" s="21"/>
      <c r="D153" s="9"/>
      <c r="E153" s="9"/>
      <c r="F153" s="9"/>
      <c r="G153" s="9"/>
    </row>
    <row r="154" spans="2:7" x14ac:dyDescent="0.3">
      <c r="B154" s="393"/>
      <c r="C154" s="21"/>
      <c r="D154" s="9"/>
      <c r="E154" s="9"/>
      <c r="F154" s="9"/>
      <c r="G154" s="9"/>
    </row>
    <row r="155" spans="2:7" x14ac:dyDescent="0.3">
      <c r="B155" s="393"/>
      <c r="C155" s="21"/>
      <c r="D155" s="9"/>
      <c r="E155" s="9"/>
      <c r="F155" s="9"/>
      <c r="G155" s="9"/>
    </row>
    <row r="156" spans="2:7" x14ac:dyDescent="0.3">
      <c r="B156" s="393"/>
      <c r="C156" s="394"/>
      <c r="D156" s="394"/>
      <c r="E156" s="394"/>
      <c r="F156" s="394"/>
      <c r="G156" s="394"/>
    </row>
    <row r="157" spans="2:7" x14ac:dyDescent="0.3">
      <c r="B157" s="393"/>
      <c r="C157" s="21"/>
      <c r="D157" s="78"/>
      <c r="E157" s="78"/>
      <c r="F157" s="78"/>
      <c r="G157" s="78"/>
    </row>
    <row r="158" spans="2:7" x14ac:dyDescent="0.3">
      <c r="B158" s="393"/>
      <c r="C158" s="21"/>
      <c r="D158" s="78"/>
      <c r="E158" s="78"/>
      <c r="F158" s="78"/>
      <c r="G158" s="78"/>
    </row>
    <row r="159" spans="2:7" x14ac:dyDescent="0.3">
      <c r="B159" s="393"/>
      <c r="C159" s="21"/>
      <c r="D159" s="78"/>
      <c r="E159" s="78"/>
      <c r="F159" s="78"/>
      <c r="G159" s="78"/>
    </row>
    <row r="160" spans="2:7" ht="1.5" customHeight="1" x14ac:dyDescent="0.3">
      <c r="B160" s="21"/>
      <c r="C160" s="21"/>
      <c r="D160" s="21"/>
      <c r="E160" s="21"/>
      <c r="F160" s="21"/>
      <c r="G160" s="21"/>
    </row>
    <row r="161" spans="2:7" x14ac:dyDescent="0.3">
      <c r="B161" s="393"/>
      <c r="C161" s="21"/>
      <c r="D161" s="9"/>
      <c r="E161" s="9"/>
      <c r="F161" s="9"/>
      <c r="G161" s="9"/>
    </row>
    <row r="162" spans="2:7" x14ac:dyDescent="0.3">
      <c r="B162" s="393"/>
      <c r="C162" s="21"/>
      <c r="D162" s="9"/>
      <c r="E162" s="9"/>
      <c r="F162" s="9"/>
      <c r="G162" s="9"/>
    </row>
    <row r="163" spans="2:7" x14ac:dyDescent="0.3">
      <c r="B163" s="393"/>
      <c r="C163" s="21"/>
      <c r="D163" s="9"/>
      <c r="E163" s="9"/>
      <c r="F163" s="9"/>
      <c r="G163" s="9"/>
    </row>
    <row r="164" spans="2:7" x14ac:dyDescent="0.3">
      <c r="B164" s="393"/>
      <c r="C164" s="21"/>
      <c r="D164" s="9"/>
      <c r="E164" s="9"/>
      <c r="F164" s="9"/>
      <c r="G164" s="9"/>
    </row>
    <row r="165" spans="2:7" x14ac:dyDescent="0.3">
      <c r="B165" s="393"/>
      <c r="C165" s="394"/>
      <c r="D165" s="394"/>
      <c r="E165" s="394"/>
      <c r="F165" s="394"/>
      <c r="G165" s="394"/>
    </row>
    <row r="166" spans="2:7" x14ac:dyDescent="0.3">
      <c r="B166" s="393"/>
      <c r="C166" s="21"/>
      <c r="D166" s="59"/>
      <c r="E166" s="59"/>
      <c r="F166" s="59"/>
      <c r="G166" s="59"/>
    </row>
    <row r="167" spans="2:7" x14ac:dyDescent="0.3">
      <c r="B167" s="393"/>
      <c r="C167" s="21"/>
      <c r="D167" s="59"/>
      <c r="E167" s="59"/>
      <c r="F167" s="59"/>
      <c r="G167" s="59"/>
    </row>
    <row r="168" spans="2:7" x14ac:dyDescent="0.3">
      <c r="B168" s="393"/>
      <c r="C168" s="21"/>
      <c r="D168" s="59"/>
      <c r="E168" s="59"/>
      <c r="F168" s="59"/>
      <c r="G168" s="59"/>
    </row>
    <row r="169" spans="2:7" ht="1.5" customHeight="1" x14ac:dyDescent="0.3">
      <c r="B169" s="21"/>
      <c r="C169" s="21"/>
      <c r="D169" s="21"/>
      <c r="E169" s="21"/>
      <c r="F169" s="21"/>
      <c r="G169" s="21"/>
    </row>
    <row r="170" spans="2:7" x14ac:dyDescent="0.3">
      <c r="B170" s="393"/>
      <c r="C170" s="21"/>
      <c r="D170" s="9"/>
      <c r="E170" s="9"/>
      <c r="F170" s="9"/>
      <c r="G170" s="9"/>
    </row>
    <row r="171" spans="2:7" x14ac:dyDescent="0.3">
      <c r="B171" s="393"/>
      <c r="C171" s="21"/>
      <c r="D171" s="9"/>
      <c r="E171" s="9"/>
      <c r="F171" s="9"/>
      <c r="G171" s="9"/>
    </row>
    <row r="172" spans="2:7" x14ac:dyDescent="0.3">
      <c r="B172" s="393"/>
      <c r="C172" s="21"/>
      <c r="D172" s="9"/>
      <c r="E172" s="9"/>
      <c r="F172" s="9"/>
      <c r="G172" s="9"/>
    </row>
    <row r="173" spans="2:7" x14ac:dyDescent="0.3">
      <c r="B173" s="393"/>
      <c r="C173" s="21"/>
      <c r="D173" s="9"/>
      <c r="E173" s="9"/>
      <c r="F173" s="9"/>
      <c r="G173" s="9"/>
    </row>
    <row r="174" spans="2:7" x14ac:dyDescent="0.3">
      <c r="B174" s="393"/>
      <c r="C174" s="394"/>
      <c r="D174" s="394"/>
      <c r="E174" s="394"/>
      <c r="F174" s="394"/>
      <c r="G174" s="394"/>
    </row>
    <row r="175" spans="2:7" x14ac:dyDescent="0.3">
      <c r="B175" s="393"/>
      <c r="C175" s="21"/>
      <c r="D175" s="59"/>
      <c r="E175" s="59"/>
      <c r="F175" s="59"/>
      <c r="G175" s="21"/>
    </row>
    <row r="176" spans="2:7" x14ac:dyDescent="0.3">
      <c r="B176" s="393"/>
      <c r="C176" s="21"/>
      <c r="D176" s="59"/>
      <c r="E176" s="59"/>
      <c r="F176" s="59"/>
      <c r="G176" s="21"/>
    </row>
    <row r="177" spans="2:7" x14ac:dyDescent="0.3">
      <c r="B177" s="393"/>
      <c r="C177" s="21"/>
      <c r="D177" s="59"/>
      <c r="E177" s="59"/>
      <c r="F177" s="59"/>
      <c r="G177" s="21"/>
    </row>
    <row r="178" spans="2:7" ht="1.5" customHeight="1" x14ac:dyDescent="0.3">
      <c r="B178" s="21"/>
      <c r="C178" s="21"/>
      <c r="D178" s="21"/>
      <c r="E178" s="21"/>
      <c r="F178" s="21"/>
      <c r="G178" s="21"/>
    </row>
    <row r="179" spans="2:7" x14ac:dyDescent="0.3">
      <c r="B179" s="393"/>
      <c r="C179" s="21"/>
      <c r="D179" s="9"/>
      <c r="E179" s="9"/>
      <c r="F179" s="9"/>
      <c r="G179" s="9"/>
    </row>
    <row r="180" spans="2:7" x14ac:dyDescent="0.3">
      <c r="B180" s="393"/>
      <c r="C180" s="21"/>
      <c r="D180" s="9"/>
      <c r="E180" s="9"/>
      <c r="F180" s="9"/>
      <c r="G180" s="9"/>
    </row>
    <row r="181" spans="2:7" x14ac:dyDescent="0.3">
      <c r="B181" s="393"/>
      <c r="C181" s="21"/>
      <c r="D181" s="9"/>
      <c r="E181" s="9"/>
      <c r="F181" s="9"/>
      <c r="G181" s="9"/>
    </row>
    <row r="182" spans="2:7" x14ac:dyDescent="0.3">
      <c r="B182" s="393"/>
      <c r="C182" s="21"/>
      <c r="D182" s="9"/>
      <c r="E182" s="9"/>
      <c r="F182" s="9"/>
      <c r="G182" s="21"/>
    </row>
    <row r="183" spans="2:7" x14ac:dyDescent="0.3">
      <c r="B183" s="393"/>
      <c r="C183" s="394"/>
      <c r="D183" s="394"/>
      <c r="E183" s="394"/>
      <c r="F183" s="394"/>
      <c r="G183" s="394"/>
    </row>
    <row r="184" spans="2:7" x14ac:dyDescent="0.3">
      <c r="B184" s="393"/>
      <c r="C184" s="21"/>
      <c r="D184" s="59"/>
      <c r="E184" s="59"/>
      <c r="F184" s="59"/>
      <c r="G184" s="59"/>
    </row>
    <row r="185" spans="2:7" x14ac:dyDescent="0.3">
      <c r="B185" s="393"/>
      <c r="C185" s="21"/>
      <c r="D185" s="59"/>
      <c r="E185" s="59"/>
      <c r="F185" s="59"/>
      <c r="G185" s="59"/>
    </row>
    <row r="186" spans="2:7" x14ac:dyDescent="0.3">
      <c r="B186" s="393"/>
      <c r="C186" s="21"/>
      <c r="D186" s="59"/>
      <c r="E186" s="59"/>
      <c r="F186" s="59"/>
      <c r="G186" s="59"/>
    </row>
    <row r="187" spans="2:7" ht="1.5" customHeight="1" x14ac:dyDescent="0.3">
      <c r="B187" s="21"/>
      <c r="C187" s="21"/>
      <c r="D187" s="59"/>
      <c r="E187" s="59"/>
      <c r="F187" s="59"/>
      <c r="G187" s="59"/>
    </row>
    <row r="188" spans="2:7" x14ac:dyDescent="0.3">
      <c r="B188" s="393"/>
      <c r="C188" s="21"/>
      <c r="D188" s="9"/>
      <c r="E188" s="9"/>
      <c r="F188" s="9"/>
      <c r="G188" s="9"/>
    </row>
    <row r="189" spans="2:7" x14ac:dyDescent="0.3">
      <c r="B189" s="393"/>
      <c r="C189" s="21"/>
      <c r="D189" s="9"/>
      <c r="E189" s="9"/>
      <c r="F189" s="9"/>
      <c r="G189" s="9"/>
    </row>
    <row r="190" spans="2:7" x14ac:dyDescent="0.3">
      <c r="B190" s="393"/>
      <c r="C190" s="21"/>
      <c r="D190" s="9"/>
      <c r="E190" s="9"/>
      <c r="F190" s="9"/>
      <c r="G190" s="21"/>
    </row>
    <row r="191" spans="2:7" x14ac:dyDescent="0.3">
      <c r="B191" s="393"/>
      <c r="C191" s="21"/>
      <c r="D191" s="9"/>
      <c r="E191" s="9"/>
      <c r="F191" s="9"/>
      <c r="G191" s="9"/>
    </row>
    <row r="192" spans="2:7" x14ac:dyDescent="0.3">
      <c r="B192" s="393"/>
      <c r="C192" s="394"/>
      <c r="D192" s="394"/>
      <c r="E192" s="394"/>
      <c r="F192" s="394"/>
      <c r="G192" s="394"/>
    </row>
    <row r="193" spans="2:7" x14ac:dyDescent="0.3">
      <c r="B193" s="393"/>
      <c r="C193" s="21"/>
      <c r="D193" s="59"/>
      <c r="E193" s="59"/>
      <c r="F193" s="59"/>
      <c r="G193" s="21"/>
    </row>
    <row r="194" spans="2:7" x14ac:dyDescent="0.3">
      <c r="B194" s="393"/>
      <c r="C194" s="21"/>
      <c r="D194" s="59"/>
      <c r="E194" s="59"/>
      <c r="F194" s="59"/>
      <c r="G194" s="21"/>
    </row>
    <row r="195" spans="2:7" x14ac:dyDescent="0.3">
      <c r="B195" s="393"/>
      <c r="C195" s="21"/>
      <c r="D195" s="59"/>
      <c r="E195" s="59"/>
      <c r="F195" s="59"/>
      <c r="G195" s="21"/>
    </row>
    <row r="196" spans="2:7" ht="1.5" customHeight="1" x14ac:dyDescent="0.3">
      <c r="B196" s="21"/>
      <c r="C196" s="21"/>
      <c r="D196" s="21"/>
      <c r="E196" s="21"/>
      <c r="F196" s="21"/>
      <c r="G196" s="21"/>
    </row>
    <row r="197" spans="2:7" x14ac:dyDescent="0.3">
      <c r="B197" s="393"/>
      <c r="C197" s="21"/>
      <c r="D197" s="9"/>
      <c r="E197" s="9"/>
      <c r="F197" s="9"/>
      <c r="G197" s="9"/>
    </row>
    <row r="198" spans="2:7" x14ac:dyDescent="0.3">
      <c r="B198" s="393"/>
      <c r="C198" s="21"/>
      <c r="D198" s="9"/>
      <c r="E198" s="9"/>
      <c r="F198" s="9"/>
      <c r="G198" s="9"/>
    </row>
    <row r="199" spans="2:7" x14ac:dyDescent="0.3">
      <c r="B199" s="393"/>
      <c r="C199" s="21"/>
      <c r="D199" s="9"/>
      <c r="E199" s="9"/>
      <c r="F199" s="9"/>
      <c r="G199" s="9"/>
    </row>
    <row r="200" spans="2:7" x14ac:dyDescent="0.3">
      <c r="B200" s="393"/>
      <c r="C200" s="21"/>
      <c r="D200" s="9"/>
      <c r="E200" s="9"/>
      <c r="F200" s="9"/>
      <c r="G200" s="9"/>
    </row>
    <row r="201" spans="2:7" x14ac:dyDescent="0.3">
      <c r="B201" s="393"/>
      <c r="C201" s="394"/>
      <c r="D201" s="394"/>
      <c r="E201" s="394"/>
      <c r="F201" s="394"/>
      <c r="G201" s="394"/>
    </row>
    <row r="202" spans="2:7" x14ac:dyDescent="0.3">
      <c r="B202" s="393"/>
      <c r="C202" s="21"/>
      <c r="D202" s="59"/>
      <c r="E202" s="59"/>
      <c r="F202" s="59"/>
      <c r="G202" s="59"/>
    </row>
    <row r="203" spans="2:7" x14ac:dyDescent="0.3">
      <c r="B203" s="393"/>
      <c r="C203" s="21"/>
      <c r="D203" s="59"/>
      <c r="E203" s="59"/>
      <c r="F203" s="59"/>
      <c r="G203" s="59"/>
    </row>
    <row r="204" spans="2:7" x14ac:dyDescent="0.3">
      <c r="B204" s="393"/>
      <c r="C204" s="21"/>
      <c r="D204" s="59"/>
      <c r="E204" s="59"/>
      <c r="F204" s="59"/>
      <c r="G204" s="59"/>
    </row>
    <row r="205" spans="2:7" ht="1.5" customHeight="1" x14ac:dyDescent="0.3">
      <c r="B205" s="21"/>
      <c r="C205" s="21"/>
      <c r="D205" s="21"/>
      <c r="E205" s="21"/>
      <c r="F205" s="21"/>
      <c r="G205" s="21"/>
    </row>
    <row r="206" spans="2:7" x14ac:dyDescent="0.3">
      <c r="B206" s="393"/>
      <c r="C206" s="21"/>
      <c r="D206" s="9"/>
      <c r="E206" s="9"/>
      <c r="F206" s="9"/>
      <c r="G206" s="21"/>
    </row>
    <row r="207" spans="2:7" x14ac:dyDescent="0.3">
      <c r="B207" s="393"/>
      <c r="C207" s="21"/>
      <c r="D207" s="9"/>
      <c r="E207" s="9"/>
      <c r="F207" s="9"/>
      <c r="G207" s="9"/>
    </row>
    <row r="208" spans="2:7" x14ac:dyDescent="0.3">
      <c r="B208" s="393"/>
      <c r="C208" s="21"/>
      <c r="D208" s="9"/>
      <c r="E208" s="9"/>
      <c r="F208" s="9"/>
      <c r="G208" s="9"/>
    </row>
    <row r="209" spans="2:7" x14ac:dyDescent="0.3">
      <c r="B209" s="393"/>
      <c r="C209" s="21"/>
      <c r="D209" s="9"/>
      <c r="E209" s="9"/>
      <c r="F209" s="9"/>
      <c r="G209" s="9"/>
    </row>
    <row r="210" spans="2:7" x14ac:dyDescent="0.3">
      <c r="B210" s="393"/>
      <c r="C210" s="394"/>
      <c r="D210" s="394"/>
      <c r="E210" s="394"/>
      <c r="F210" s="394"/>
      <c r="G210" s="394"/>
    </row>
    <row r="211" spans="2:7" x14ac:dyDescent="0.3">
      <c r="B211" s="393"/>
      <c r="C211" s="21"/>
      <c r="D211" s="59"/>
      <c r="E211" s="59"/>
      <c r="F211" s="59"/>
      <c r="G211" s="9"/>
    </row>
    <row r="212" spans="2:7" x14ac:dyDescent="0.3">
      <c r="B212" s="393"/>
      <c r="C212" s="21"/>
      <c r="D212" s="59"/>
      <c r="E212" s="59"/>
      <c r="F212" s="59"/>
      <c r="G212" s="9"/>
    </row>
    <row r="213" spans="2:7" x14ac:dyDescent="0.3">
      <c r="B213" s="393"/>
      <c r="C213" s="21"/>
      <c r="D213" s="59"/>
      <c r="E213" s="59"/>
      <c r="F213" s="59"/>
      <c r="G213" s="9"/>
    </row>
    <row r="214" spans="2:7" ht="1.5" customHeight="1" x14ac:dyDescent="0.3">
      <c r="B214" s="21"/>
      <c r="C214" s="21"/>
      <c r="D214" s="21"/>
      <c r="E214" s="21"/>
      <c r="F214" s="21"/>
      <c r="G214" s="21"/>
    </row>
    <row r="215" spans="2:7" x14ac:dyDescent="0.3">
      <c r="B215" s="393"/>
      <c r="C215" s="21"/>
      <c r="D215" s="9"/>
      <c r="E215" s="9"/>
      <c r="F215" s="9"/>
      <c r="G215" s="9"/>
    </row>
    <row r="216" spans="2:7" x14ac:dyDescent="0.3">
      <c r="B216" s="393"/>
      <c r="C216" s="21"/>
      <c r="D216" s="9"/>
      <c r="E216" s="9"/>
      <c r="F216" s="9"/>
      <c r="G216" s="9"/>
    </row>
    <row r="217" spans="2:7" x14ac:dyDescent="0.3">
      <c r="B217" s="393"/>
      <c r="C217" s="21"/>
      <c r="D217" s="9"/>
      <c r="E217" s="9"/>
      <c r="F217" s="9"/>
      <c r="G217" s="21"/>
    </row>
    <row r="218" spans="2:7" x14ac:dyDescent="0.3">
      <c r="B218" s="393"/>
      <c r="C218" s="21"/>
      <c r="D218" s="9"/>
      <c r="E218" s="9"/>
      <c r="F218" s="9"/>
      <c r="G218" s="9"/>
    </row>
    <row r="219" spans="2:7" x14ac:dyDescent="0.3">
      <c r="B219" s="393"/>
      <c r="C219" s="394"/>
      <c r="D219" s="394"/>
      <c r="E219" s="394"/>
      <c r="F219" s="394"/>
      <c r="G219" s="394"/>
    </row>
    <row r="220" spans="2:7" x14ac:dyDescent="0.3">
      <c r="B220" s="393"/>
      <c r="C220" s="21"/>
      <c r="D220" s="59"/>
      <c r="E220" s="59"/>
      <c r="F220" s="59"/>
      <c r="G220" s="21"/>
    </row>
    <row r="221" spans="2:7" x14ac:dyDescent="0.3">
      <c r="B221" s="393"/>
      <c r="C221" s="21"/>
      <c r="D221" s="59"/>
      <c r="E221" s="59"/>
      <c r="F221" s="59"/>
      <c r="G221" s="21"/>
    </row>
    <row r="222" spans="2:7" x14ac:dyDescent="0.3">
      <c r="B222" s="393"/>
      <c r="C222" s="21"/>
      <c r="D222" s="59"/>
      <c r="E222" s="59"/>
      <c r="F222" s="59"/>
      <c r="G222" s="21"/>
    </row>
    <row r="223" spans="2:7" ht="1.5" customHeight="1" x14ac:dyDescent="0.3">
      <c r="B223" s="21"/>
      <c r="C223" s="21"/>
      <c r="D223" s="21"/>
      <c r="E223" s="21"/>
      <c r="F223" s="21"/>
      <c r="G223" s="21"/>
    </row>
    <row r="224" spans="2:7" x14ac:dyDescent="0.3">
      <c r="B224" s="393"/>
      <c r="C224" s="21"/>
      <c r="D224" s="9"/>
      <c r="E224" s="9"/>
      <c r="F224" s="9"/>
      <c r="G224" s="9"/>
    </row>
    <row r="225" spans="2:7" x14ac:dyDescent="0.3">
      <c r="B225" s="393"/>
      <c r="C225" s="21"/>
      <c r="D225" s="9"/>
      <c r="E225" s="9"/>
      <c r="F225" s="9"/>
      <c r="G225" s="9"/>
    </row>
    <row r="226" spans="2:7" x14ac:dyDescent="0.3">
      <c r="B226" s="393"/>
      <c r="C226" s="21"/>
      <c r="D226" s="9"/>
      <c r="E226" s="9"/>
      <c r="F226" s="9"/>
      <c r="G226" s="9"/>
    </row>
    <row r="227" spans="2:7" x14ac:dyDescent="0.3">
      <c r="B227" s="393"/>
      <c r="C227" s="21"/>
      <c r="D227" s="9"/>
      <c r="E227" s="9"/>
      <c r="F227" s="9"/>
      <c r="G227" s="9"/>
    </row>
    <row r="228" spans="2:7" x14ac:dyDescent="0.3">
      <c r="B228" s="393"/>
      <c r="C228" s="394"/>
      <c r="D228" s="394"/>
      <c r="E228" s="394"/>
      <c r="F228" s="394"/>
      <c r="G228" s="394"/>
    </row>
    <row r="229" spans="2:7" x14ac:dyDescent="0.3">
      <c r="B229" s="393"/>
      <c r="C229" s="21"/>
      <c r="D229" s="59"/>
      <c r="E229" s="59"/>
      <c r="F229" s="59"/>
      <c r="G229" s="9"/>
    </row>
    <row r="230" spans="2:7" x14ac:dyDescent="0.3">
      <c r="B230" s="393"/>
      <c r="C230" s="21"/>
      <c r="D230" s="59"/>
      <c r="E230" s="59"/>
      <c r="F230" s="59"/>
      <c r="G230" s="9"/>
    </row>
    <row r="231" spans="2:7" x14ac:dyDescent="0.3">
      <c r="B231" s="393"/>
      <c r="C231" s="21"/>
      <c r="D231" s="59"/>
      <c r="E231" s="59"/>
      <c r="F231" s="59"/>
      <c r="G231" s="9"/>
    </row>
    <row r="232" spans="2:7" x14ac:dyDescent="0.3">
      <c r="B232" s="21"/>
      <c r="C232" s="21"/>
      <c r="D232" s="21"/>
      <c r="E232" s="21"/>
      <c r="F232" s="21"/>
      <c r="G232" s="21"/>
    </row>
    <row r="233" spans="2:7" x14ac:dyDescent="0.3">
      <c r="B233" s="393"/>
      <c r="C233" s="21"/>
      <c r="D233" s="9"/>
      <c r="E233" s="9"/>
      <c r="F233" s="9"/>
      <c r="G233" s="9"/>
    </row>
    <row r="234" spans="2:7" x14ac:dyDescent="0.3">
      <c r="B234" s="393"/>
      <c r="C234" s="21"/>
      <c r="D234" s="9"/>
      <c r="E234" s="9"/>
      <c r="F234" s="9"/>
      <c r="G234" s="9"/>
    </row>
    <row r="235" spans="2:7" x14ac:dyDescent="0.3">
      <c r="B235" s="393"/>
      <c r="C235" s="21"/>
      <c r="D235" s="9"/>
      <c r="E235" s="9"/>
      <c r="F235" s="9"/>
      <c r="G235" s="9"/>
    </row>
    <row r="236" spans="2:7" x14ac:dyDescent="0.3">
      <c r="B236" s="393"/>
      <c r="C236" s="21"/>
      <c r="D236" s="9"/>
      <c r="E236" s="9"/>
      <c r="F236" s="9"/>
      <c r="G236" s="9"/>
    </row>
    <row r="237" spans="2:7" x14ac:dyDescent="0.3">
      <c r="B237" s="393"/>
      <c r="C237" s="394"/>
      <c r="D237" s="394"/>
      <c r="E237" s="394"/>
      <c r="F237" s="394"/>
      <c r="G237" s="394"/>
    </row>
    <row r="238" spans="2:7" x14ac:dyDescent="0.3">
      <c r="B238" s="393"/>
      <c r="C238" s="21"/>
      <c r="D238" s="59"/>
      <c r="E238" s="59"/>
      <c r="F238" s="59"/>
      <c r="G238" s="21"/>
    </row>
    <row r="239" spans="2:7" x14ac:dyDescent="0.3">
      <c r="B239" s="393"/>
      <c r="C239" s="21"/>
      <c r="D239" s="59"/>
      <c r="E239" s="59"/>
      <c r="F239" s="59"/>
      <c r="G239" s="21"/>
    </row>
    <row r="240" spans="2:7" x14ac:dyDescent="0.3">
      <c r="B240" s="393"/>
      <c r="C240" s="21"/>
      <c r="D240" s="59"/>
      <c r="E240" s="59"/>
      <c r="F240" s="59"/>
      <c r="G240" s="21"/>
    </row>
    <row r="241" spans="2:7" ht="1.5" customHeight="1" x14ac:dyDescent="0.3">
      <c r="B241" s="21"/>
      <c r="C241" s="21"/>
      <c r="D241" s="21"/>
      <c r="E241" s="21"/>
      <c r="F241" s="21"/>
      <c r="G241" s="21"/>
    </row>
    <row r="242" spans="2:7" x14ac:dyDescent="0.3">
      <c r="B242" s="393"/>
      <c r="C242" s="21"/>
      <c r="D242" s="9"/>
      <c r="E242" s="9"/>
      <c r="F242" s="9"/>
      <c r="G242" s="9"/>
    </row>
    <row r="243" spans="2:7" x14ac:dyDescent="0.3">
      <c r="B243" s="393"/>
      <c r="C243" s="21"/>
      <c r="D243" s="9"/>
      <c r="E243" s="9"/>
      <c r="F243" s="9"/>
      <c r="G243" s="9"/>
    </row>
    <row r="244" spans="2:7" x14ac:dyDescent="0.3">
      <c r="B244" s="393"/>
      <c r="C244" s="21"/>
      <c r="D244" s="9"/>
      <c r="E244" s="9"/>
      <c r="F244" s="9"/>
      <c r="G244" s="9"/>
    </row>
    <row r="245" spans="2:7" x14ac:dyDescent="0.3">
      <c r="B245" s="393"/>
      <c r="C245" s="21"/>
      <c r="D245" s="9"/>
      <c r="E245" s="9"/>
      <c r="F245" s="9"/>
      <c r="G245" s="9"/>
    </row>
    <row r="246" spans="2:7" x14ac:dyDescent="0.3">
      <c r="B246" s="393"/>
      <c r="C246" s="394"/>
      <c r="D246" s="394"/>
      <c r="E246" s="394"/>
      <c r="F246" s="394"/>
      <c r="G246" s="394"/>
    </row>
    <row r="247" spans="2:7" x14ac:dyDescent="0.3">
      <c r="B247" s="393"/>
      <c r="C247" s="21"/>
      <c r="D247" s="59"/>
      <c r="E247" s="59"/>
      <c r="F247" s="59"/>
      <c r="G247" s="21"/>
    </row>
    <row r="248" spans="2:7" x14ac:dyDescent="0.3">
      <c r="B248" s="393"/>
      <c r="C248" s="21"/>
      <c r="D248" s="59"/>
      <c r="E248" s="59"/>
      <c r="F248" s="59"/>
      <c r="G248" s="21"/>
    </row>
    <row r="249" spans="2:7" x14ac:dyDescent="0.3">
      <c r="B249" s="393"/>
      <c r="C249" s="21"/>
      <c r="D249" s="59"/>
      <c r="E249" s="59"/>
      <c r="F249" s="59"/>
      <c r="G249" s="21"/>
    </row>
    <row r="250" spans="2:7" ht="1.5" customHeight="1" x14ac:dyDescent="0.3">
      <c r="B250" s="21"/>
      <c r="C250" s="21"/>
      <c r="D250" s="21"/>
      <c r="E250" s="21"/>
      <c r="F250" s="21"/>
      <c r="G250" s="21"/>
    </row>
    <row r="251" spans="2:7" x14ac:dyDescent="0.3">
      <c r="B251" s="393"/>
      <c r="C251" s="21"/>
      <c r="D251" s="9"/>
      <c r="E251" s="9"/>
      <c r="F251" s="9"/>
      <c r="G251" s="9"/>
    </row>
    <row r="252" spans="2:7" x14ac:dyDescent="0.3">
      <c r="B252" s="393"/>
      <c r="C252" s="21"/>
      <c r="D252" s="9"/>
      <c r="E252" s="9"/>
      <c r="F252" s="9"/>
      <c r="G252" s="9"/>
    </row>
    <row r="253" spans="2:7" x14ac:dyDescent="0.3">
      <c r="B253" s="393"/>
      <c r="C253" s="21"/>
      <c r="D253" s="9"/>
      <c r="E253" s="9"/>
      <c r="F253" s="9"/>
      <c r="G253" s="9"/>
    </row>
    <row r="254" spans="2:7" x14ac:dyDescent="0.3">
      <c r="B254" s="393"/>
      <c r="C254" s="21"/>
      <c r="D254" s="9"/>
      <c r="E254" s="9"/>
      <c r="F254" s="9"/>
      <c r="G254" s="9"/>
    </row>
    <row r="255" spans="2:7" x14ac:dyDescent="0.3">
      <c r="B255" s="393"/>
      <c r="C255" s="394"/>
      <c r="D255" s="394"/>
      <c r="E255" s="394"/>
      <c r="F255" s="394"/>
      <c r="G255" s="394"/>
    </row>
    <row r="256" spans="2:7" x14ac:dyDescent="0.3">
      <c r="B256" s="393"/>
      <c r="C256" s="21"/>
      <c r="D256" s="59"/>
      <c r="E256" s="59"/>
      <c r="F256" s="59"/>
      <c r="G256" s="9"/>
    </row>
    <row r="257" spans="2:7" x14ac:dyDescent="0.3">
      <c r="B257" s="393"/>
      <c r="C257" s="21"/>
      <c r="D257" s="59"/>
      <c r="E257" s="59"/>
      <c r="F257" s="59"/>
      <c r="G257" s="9"/>
    </row>
    <row r="258" spans="2:7" x14ac:dyDescent="0.3">
      <c r="B258" s="393"/>
      <c r="C258" s="21"/>
      <c r="D258" s="59"/>
      <c r="E258" s="59"/>
      <c r="F258" s="59"/>
      <c r="G258" s="9"/>
    </row>
    <row r="259" spans="2:7" ht="1.5" customHeight="1" x14ac:dyDescent="0.3">
      <c r="B259" s="21"/>
      <c r="C259" s="21"/>
      <c r="D259" s="21"/>
      <c r="E259" s="21"/>
      <c r="F259" s="21"/>
      <c r="G259" s="21"/>
    </row>
    <row r="260" spans="2:7" x14ac:dyDescent="0.3">
      <c r="B260" s="393"/>
      <c r="C260" s="21"/>
      <c r="D260" s="9"/>
      <c r="E260" s="9"/>
      <c r="F260" s="9"/>
      <c r="G260" s="9"/>
    </row>
    <row r="261" spans="2:7" x14ac:dyDescent="0.3">
      <c r="B261" s="393"/>
      <c r="C261" s="21"/>
      <c r="D261" s="9"/>
      <c r="E261" s="9"/>
      <c r="F261" s="9"/>
      <c r="G261" s="9"/>
    </row>
    <row r="262" spans="2:7" x14ac:dyDescent="0.3">
      <c r="B262" s="393"/>
      <c r="C262" s="21"/>
      <c r="D262" s="9"/>
      <c r="E262" s="9"/>
      <c r="F262" s="9"/>
      <c r="G262" s="9"/>
    </row>
    <row r="263" spans="2:7" x14ac:dyDescent="0.3">
      <c r="B263" s="393"/>
      <c r="C263" s="21"/>
      <c r="D263" s="9"/>
      <c r="E263" s="9"/>
      <c r="F263" s="9"/>
      <c r="G263" s="9"/>
    </row>
    <row r="264" spans="2:7" x14ac:dyDescent="0.3">
      <c r="B264" s="393"/>
      <c r="C264" s="394"/>
      <c r="D264" s="394"/>
      <c r="E264" s="394"/>
      <c r="F264" s="394"/>
      <c r="G264" s="394"/>
    </row>
    <row r="265" spans="2:7" x14ac:dyDescent="0.3">
      <c r="B265" s="393"/>
      <c r="C265" s="21"/>
      <c r="D265" s="59"/>
      <c r="E265" s="59"/>
      <c r="F265" s="59"/>
      <c r="G265" s="21"/>
    </row>
    <row r="266" spans="2:7" x14ac:dyDescent="0.3">
      <c r="B266" s="393"/>
      <c r="C266" s="21"/>
      <c r="D266" s="59"/>
      <c r="E266" s="59"/>
      <c r="F266" s="59"/>
      <c r="G266" s="21"/>
    </row>
    <row r="267" spans="2:7" x14ac:dyDescent="0.3">
      <c r="B267" s="393"/>
      <c r="C267" s="21"/>
      <c r="D267" s="59"/>
      <c r="E267" s="59"/>
      <c r="F267" s="59"/>
      <c r="G267" s="21"/>
    </row>
    <row r="268" spans="2:7" ht="1.5" customHeight="1" x14ac:dyDescent="0.3">
      <c r="B268" s="21"/>
      <c r="C268" s="21"/>
      <c r="D268" s="21"/>
      <c r="E268" s="21"/>
      <c r="F268" s="21"/>
      <c r="G268" s="21"/>
    </row>
    <row r="269" spans="2:7" x14ac:dyDescent="0.3">
      <c r="B269" s="393"/>
      <c r="C269" s="21"/>
      <c r="D269" s="9"/>
      <c r="E269" s="9"/>
      <c r="F269" s="9"/>
      <c r="G269" s="21"/>
    </row>
    <row r="270" spans="2:7" x14ac:dyDescent="0.3">
      <c r="B270" s="393"/>
      <c r="C270" s="21"/>
      <c r="D270" s="9"/>
      <c r="E270" s="9"/>
      <c r="F270" s="9"/>
      <c r="G270" s="21"/>
    </row>
    <row r="271" spans="2:7" x14ac:dyDescent="0.3">
      <c r="B271" s="393"/>
      <c r="C271" s="21"/>
      <c r="D271" s="9"/>
      <c r="E271" s="9"/>
      <c r="F271" s="9"/>
      <c r="G271" s="21"/>
    </row>
    <row r="272" spans="2:7" x14ac:dyDescent="0.3">
      <c r="B272" s="393"/>
      <c r="C272" s="21"/>
      <c r="D272" s="9"/>
      <c r="E272" s="9"/>
      <c r="F272" s="9"/>
      <c r="G272" s="9"/>
    </row>
    <row r="273" spans="2:7" x14ac:dyDescent="0.3">
      <c r="B273" s="393"/>
      <c r="C273" s="394"/>
      <c r="D273" s="394"/>
      <c r="E273" s="394"/>
      <c r="F273" s="394"/>
      <c r="G273" s="394"/>
    </row>
    <row r="274" spans="2:7" x14ac:dyDescent="0.3">
      <c r="B274" s="393"/>
      <c r="C274" s="21"/>
      <c r="D274" s="59"/>
      <c r="E274" s="59"/>
      <c r="F274" s="59"/>
      <c r="G274" s="21"/>
    </row>
    <row r="275" spans="2:7" x14ac:dyDescent="0.3">
      <c r="B275" s="393"/>
      <c r="C275" s="21"/>
      <c r="D275" s="59"/>
      <c r="E275" s="59"/>
      <c r="F275" s="59"/>
      <c r="G275" s="21"/>
    </row>
    <row r="276" spans="2:7" x14ac:dyDescent="0.3">
      <c r="B276" s="393"/>
      <c r="C276" s="21"/>
      <c r="D276" s="59"/>
      <c r="E276" s="59"/>
      <c r="F276" s="59"/>
      <c r="G276" s="21"/>
    </row>
    <row r="277" spans="2:7" ht="1.5" customHeight="1" x14ac:dyDescent="0.3">
      <c r="B277" s="21"/>
      <c r="C277" s="21"/>
      <c r="D277" s="21"/>
      <c r="E277" s="21"/>
      <c r="F277" s="21"/>
      <c r="G277" s="21"/>
    </row>
    <row r="278" spans="2:7" x14ac:dyDescent="0.3">
      <c r="B278" s="393"/>
      <c r="C278" s="21"/>
      <c r="D278" s="9"/>
      <c r="E278" s="9"/>
      <c r="F278" s="9"/>
      <c r="G278" s="21"/>
    </row>
    <row r="279" spans="2:7" x14ac:dyDescent="0.3">
      <c r="B279" s="393"/>
      <c r="C279" s="21"/>
      <c r="D279" s="9"/>
      <c r="E279" s="9"/>
      <c r="F279" s="9"/>
      <c r="G279" s="21"/>
    </row>
    <row r="280" spans="2:7" x14ac:dyDescent="0.3">
      <c r="B280" s="393"/>
      <c r="C280" s="21"/>
      <c r="D280" s="9"/>
      <c r="E280" s="9"/>
      <c r="F280" s="9"/>
      <c r="G280" s="21"/>
    </row>
    <row r="281" spans="2:7" x14ac:dyDescent="0.3">
      <c r="B281" s="393"/>
      <c r="C281" s="21"/>
      <c r="D281" s="9"/>
      <c r="E281" s="9"/>
      <c r="F281" s="9"/>
      <c r="G281" s="9"/>
    </row>
    <row r="282" spans="2:7" x14ac:dyDescent="0.3">
      <c r="B282" s="393"/>
      <c r="C282" s="394"/>
      <c r="D282" s="394"/>
      <c r="E282" s="394"/>
      <c r="F282" s="394"/>
      <c r="G282" s="394"/>
    </row>
    <row r="283" spans="2:7" x14ac:dyDescent="0.3">
      <c r="B283" s="393"/>
      <c r="C283" s="21"/>
      <c r="D283" s="59"/>
      <c r="E283" s="59"/>
      <c r="F283" s="59"/>
      <c r="G283" s="21"/>
    </row>
    <row r="284" spans="2:7" x14ac:dyDescent="0.3">
      <c r="B284" s="393"/>
      <c r="C284" s="21"/>
      <c r="D284" s="59"/>
      <c r="E284" s="59"/>
      <c r="F284" s="59"/>
      <c r="G284" s="21"/>
    </row>
    <row r="285" spans="2:7" x14ac:dyDescent="0.3">
      <c r="B285" s="393"/>
      <c r="C285" s="21"/>
      <c r="D285" s="59"/>
      <c r="E285" s="59"/>
      <c r="F285" s="59"/>
      <c r="G285" s="21"/>
    </row>
    <row r="286" spans="2:7" ht="1.5" customHeight="1" x14ac:dyDescent="0.3">
      <c r="B286" s="21"/>
      <c r="C286" s="21"/>
      <c r="D286" s="21"/>
      <c r="E286" s="21"/>
      <c r="F286" s="21"/>
      <c r="G286" s="21"/>
    </row>
    <row r="287" spans="2:7" x14ac:dyDescent="0.3">
      <c r="B287" s="393"/>
      <c r="C287" s="21"/>
      <c r="D287" s="9"/>
      <c r="E287" s="9"/>
      <c r="F287" s="9"/>
      <c r="G287" s="21"/>
    </row>
    <row r="288" spans="2:7" x14ac:dyDescent="0.3">
      <c r="B288" s="393"/>
      <c r="C288" s="21"/>
      <c r="D288" s="9"/>
      <c r="E288" s="9"/>
      <c r="F288" s="9"/>
      <c r="G288" s="21"/>
    </row>
    <row r="289" spans="2:7" x14ac:dyDescent="0.3">
      <c r="B289" s="393"/>
      <c r="C289" s="21"/>
      <c r="D289" s="9"/>
      <c r="E289" s="9"/>
      <c r="F289" s="9"/>
      <c r="G289" s="21"/>
    </row>
    <row r="290" spans="2:7" x14ac:dyDescent="0.3">
      <c r="B290" s="393"/>
      <c r="C290" s="21"/>
      <c r="D290" s="9"/>
      <c r="E290" s="9"/>
      <c r="F290" s="9"/>
      <c r="G290" s="9"/>
    </row>
    <row r="291" spans="2:7" x14ac:dyDescent="0.3">
      <c r="B291" s="393"/>
      <c r="C291" s="394"/>
      <c r="D291" s="394"/>
      <c r="E291" s="394"/>
      <c r="F291" s="394"/>
      <c r="G291" s="394"/>
    </row>
    <row r="292" spans="2:7" x14ac:dyDescent="0.3">
      <c r="B292" s="393"/>
      <c r="C292" s="21"/>
      <c r="D292" s="59"/>
      <c r="E292" s="59"/>
      <c r="F292" s="59"/>
      <c r="G292" s="21"/>
    </row>
    <row r="293" spans="2:7" x14ac:dyDescent="0.3">
      <c r="B293" s="393"/>
      <c r="C293" s="21"/>
      <c r="D293" s="59"/>
      <c r="E293" s="59"/>
      <c r="F293" s="59"/>
      <c r="G293" s="21"/>
    </row>
    <row r="294" spans="2:7" x14ac:dyDescent="0.3">
      <c r="B294" s="393"/>
      <c r="C294" s="21"/>
      <c r="D294" s="59"/>
      <c r="E294" s="59"/>
      <c r="F294" s="59"/>
      <c r="G294" s="21"/>
    </row>
    <row r="295" spans="2:7" ht="1.5" customHeight="1" x14ac:dyDescent="0.3">
      <c r="B295" s="21"/>
      <c r="C295" s="21"/>
      <c r="D295" s="21"/>
      <c r="E295" s="21"/>
      <c r="F295" s="21"/>
      <c r="G295" s="21"/>
    </row>
    <row r="296" spans="2:7" x14ac:dyDescent="0.3">
      <c r="B296" s="393"/>
      <c r="C296" s="21"/>
      <c r="D296" s="9"/>
      <c r="E296" s="9"/>
      <c r="F296" s="9"/>
      <c r="G296" s="21"/>
    </row>
    <row r="297" spans="2:7" x14ac:dyDescent="0.3">
      <c r="B297" s="393"/>
      <c r="C297" s="21"/>
      <c r="D297" s="9"/>
      <c r="E297" s="9"/>
      <c r="F297" s="9"/>
      <c r="G297" s="21"/>
    </row>
    <row r="298" spans="2:7" x14ac:dyDescent="0.3">
      <c r="B298" s="393"/>
      <c r="C298" s="21"/>
      <c r="D298" s="9"/>
      <c r="E298" s="9"/>
      <c r="F298" s="9"/>
      <c r="G298" s="21"/>
    </row>
    <row r="299" spans="2:7" x14ac:dyDescent="0.3">
      <c r="B299" s="393"/>
      <c r="C299" s="21"/>
      <c r="D299" s="9"/>
      <c r="E299" s="9"/>
      <c r="F299" s="9"/>
      <c r="G299" s="9"/>
    </row>
    <row r="300" spans="2:7" x14ac:dyDescent="0.3">
      <c r="B300" s="393"/>
      <c r="C300" s="394"/>
      <c r="D300" s="394"/>
      <c r="E300" s="394"/>
      <c r="F300" s="394"/>
      <c r="G300" s="394"/>
    </row>
    <row r="301" spans="2:7" x14ac:dyDescent="0.3">
      <c r="B301" s="393"/>
      <c r="C301" s="21"/>
      <c r="D301" s="59"/>
      <c r="E301" s="59"/>
      <c r="F301" s="59"/>
      <c r="G301" s="21"/>
    </row>
    <row r="302" spans="2:7" x14ac:dyDescent="0.3">
      <c r="B302" s="393"/>
      <c r="C302" s="21"/>
      <c r="D302" s="59"/>
      <c r="E302" s="59"/>
      <c r="F302" s="59"/>
      <c r="G302" s="21"/>
    </row>
    <row r="303" spans="2:7" x14ac:dyDescent="0.3">
      <c r="B303" s="393"/>
      <c r="C303" s="21"/>
      <c r="D303" s="59"/>
      <c r="E303" s="59"/>
      <c r="F303" s="59"/>
      <c r="G303" s="21"/>
    </row>
    <row r="304" spans="2:7" ht="1.5" customHeight="1" x14ac:dyDescent="0.3">
      <c r="B304" s="21"/>
      <c r="C304" s="21"/>
      <c r="D304" s="21"/>
      <c r="E304" s="21"/>
      <c r="F304" s="21"/>
      <c r="G304" s="21"/>
    </row>
    <row r="305" spans="2:7" x14ac:dyDescent="0.3">
      <c r="B305" s="393"/>
      <c r="C305" s="21"/>
      <c r="D305" s="9"/>
      <c r="E305" s="9"/>
      <c r="F305" s="9"/>
      <c r="G305" s="21"/>
    </row>
    <row r="306" spans="2:7" x14ac:dyDescent="0.3">
      <c r="B306" s="393"/>
      <c r="C306" s="21"/>
      <c r="D306" s="9"/>
      <c r="E306" s="9"/>
      <c r="F306" s="9"/>
      <c r="G306" s="21"/>
    </row>
    <row r="307" spans="2:7" x14ac:dyDescent="0.3">
      <c r="B307" s="393"/>
      <c r="C307" s="21"/>
      <c r="D307" s="9"/>
      <c r="E307" s="9"/>
      <c r="F307" s="9"/>
      <c r="G307" s="21"/>
    </row>
    <row r="308" spans="2:7" x14ac:dyDescent="0.3">
      <c r="B308" s="393"/>
      <c r="C308" s="21"/>
      <c r="D308" s="9"/>
      <c r="E308" s="9"/>
      <c r="F308" s="9"/>
      <c r="G308" s="9"/>
    </row>
    <row r="309" spans="2:7" x14ac:dyDescent="0.3">
      <c r="B309" s="393"/>
      <c r="C309" s="394"/>
      <c r="D309" s="394"/>
      <c r="E309" s="394"/>
      <c r="F309" s="394"/>
      <c r="G309" s="394"/>
    </row>
    <row r="310" spans="2:7" x14ac:dyDescent="0.3">
      <c r="B310" s="393"/>
      <c r="C310" s="21"/>
      <c r="D310" s="59"/>
      <c r="E310" s="59"/>
      <c r="F310" s="59"/>
      <c r="G310" s="21"/>
    </row>
    <row r="311" spans="2:7" x14ac:dyDescent="0.3">
      <c r="B311" s="393"/>
      <c r="C311" s="21"/>
      <c r="D311" s="59"/>
      <c r="E311" s="59"/>
      <c r="F311" s="59"/>
      <c r="G311" s="21"/>
    </row>
    <row r="312" spans="2:7" x14ac:dyDescent="0.3">
      <c r="B312" s="393"/>
      <c r="C312" s="21"/>
      <c r="D312" s="59"/>
      <c r="E312" s="59"/>
      <c r="F312" s="59"/>
      <c r="G312" s="21"/>
    </row>
    <row r="313" spans="2:7" ht="1.5" customHeight="1" x14ac:dyDescent="0.3">
      <c r="B313" s="21"/>
      <c r="C313" s="21"/>
      <c r="D313" s="21"/>
      <c r="E313" s="21"/>
      <c r="F313" s="21"/>
      <c r="G313" s="21"/>
    </row>
    <row r="314" spans="2:7" x14ac:dyDescent="0.3">
      <c r="B314" s="393"/>
      <c r="C314" s="21"/>
      <c r="D314" s="9"/>
      <c r="E314" s="9"/>
      <c r="F314" s="9"/>
      <c r="G314" s="21"/>
    </row>
    <row r="315" spans="2:7" x14ac:dyDescent="0.3">
      <c r="B315" s="393"/>
      <c r="C315" s="21"/>
      <c r="D315" s="9"/>
      <c r="E315" s="9"/>
      <c r="F315" s="9"/>
      <c r="G315" s="21"/>
    </row>
    <row r="316" spans="2:7" x14ac:dyDescent="0.3">
      <c r="B316" s="393"/>
      <c r="C316" s="21"/>
      <c r="D316" s="9"/>
      <c r="E316" s="9"/>
      <c r="F316" s="9"/>
      <c r="G316" s="21"/>
    </row>
    <row r="317" spans="2:7" x14ac:dyDescent="0.3">
      <c r="B317" s="393"/>
      <c r="C317" s="21"/>
      <c r="D317" s="9"/>
      <c r="E317" s="9"/>
      <c r="F317" s="9"/>
      <c r="G317" s="9"/>
    </row>
    <row r="318" spans="2:7" x14ac:dyDescent="0.3">
      <c r="B318" s="393"/>
      <c r="C318" s="394"/>
      <c r="D318" s="394"/>
      <c r="E318" s="394"/>
      <c r="F318" s="394"/>
      <c r="G318" s="394"/>
    </row>
    <row r="319" spans="2:7" x14ac:dyDescent="0.3">
      <c r="B319" s="393"/>
      <c r="C319" s="21"/>
      <c r="D319" s="59"/>
      <c r="E319" s="59"/>
      <c r="F319" s="59"/>
      <c r="G319" s="21"/>
    </row>
    <row r="320" spans="2:7" x14ac:dyDescent="0.3">
      <c r="B320" s="393"/>
      <c r="C320" s="21"/>
      <c r="D320" s="59"/>
      <c r="E320" s="59"/>
      <c r="F320" s="59"/>
      <c r="G320" s="21"/>
    </row>
    <row r="321" spans="2:9" x14ac:dyDescent="0.3">
      <c r="B321" s="393"/>
      <c r="C321" s="21"/>
      <c r="D321" s="59"/>
      <c r="E321" s="59"/>
      <c r="F321" s="59"/>
      <c r="G321" s="21"/>
    </row>
    <row r="322" spans="2:9" ht="1.5" customHeight="1" x14ac:dyDescent="0.3">
      <c r="B322" s="21"/>
      <c r="C322" s="21"/>
      <c r="D322" s="21"/>
      <c r="E322" s="21"/>
      <c r="F322" s="21"/>
      <c r="G322" s="21"/>
    </row>
    <row r="323" spans="2:9" x14ac:dyDescent="0.3">
      <c r="B323" s="21"/>
      <c r="C323" s="21"/>
      <c r="D323" s="21"/>
      <c r="E323" s="21"/>
      <c r="F323" s="21"/>
      <c r="G323" s="21"/>
    </row>
    <row r="324" spans="2:9" x14ac:dyDescent="0.3">
      <c r="B324" s="21"/>
      <c r="C324" s="21"/>
      <c r="D324" s="21"/>
      <c r="E324" s="21"/>
      <c r="F324" s="21"/>
      <c r="G324" s="21"/>
    </row>
    <row r="325" spans="2:9" x14ac:dyDescent="0.3">
      <c r="B325" s="77"/>
      <c r="C325" s="21"/>
      <c r="D325" s="21"/>
      <c r="E325" s="21"/>
      <c r="F325" s="21"/>
      <c r="G325" s="21"/>
    </row>
    <row r="326" spans="2:9" x14ac:dyDescent="0.3">
      <c r="B326" s="21"/>
      <c r="C326" s="21"/>
      <c r="D326" s="21"/>
      <c r="E326" s="21"/>
      <c r="F326" s="21"/>
      <c r="G326" s="21"/>
    </row>
    <row r="327" spans="2:9" x14ac:dyDescent="0.3">
      <c r="B327" s="76"/>
      <c r="C327" s="394"/>
      <c r="D327" s="76"/>
      <c r="E327" s="76"/>
      <c r="F327" s="76"/>
      <c r="G327" s="76"/>
    </row>
    <row r="328" spans="2:9" x14ac:dyDescent="0.3">
      <c r="B328" s="44"/>
      <c r="C328" s="394"/>
      <c r="D328" s="76"/>
      <c r="E328" s="76"/>
      <c r="F328" s="76"/>
      <c r="G328" s="76"/>
      <c r="I328" s="79"/>
    </row>
    <row r="329" spans="2:9" x14ac:dyDescent="0.3">
      <c r="B329" s="393"/>
      <c r="C329" s="21"/>
      <c r="D329" s="9"/>
      <c r="E329" s="9"/>
      <c r="F329" s="9"/>
      <c r="G329" s="9"/>
      <c r="I329" s="79"/>
    </row>
    <row r="330" spans="2:9" x14ac:dyDescent="0.3">
      <c r="B330" s="393"/>
      <c r="C330" s="21"/>
      <c r="D330" s="9"/>
      <c r="E330" s="9"/>
      <c r="F330" s="9"/>
      <c r="G330" s="9"/>
      <c r="I330" s="79"/>
    </row>
    <row r="331" spans="2:9" x14ac:dyDescent="0.3">
      <c r="B331" s="393"/>
      <c r="C331" s="21"/>
      <c r="D331" s="9"/>
      <c r="E331" s="9"/>
      <c r="F331" s="9"/>
      <c r="G331" s="9"/>
      <c r="I331" s="79"/>
    </row>
    <row r="332" spans="2:9" x14ac:dyDescent="0.3">
      <c r="B332" s="393"/>
      <c r="C332" s="21"/>
      <c r="D332" s="9"/>
      <c r="E332" s="9"/>
      <c r="F332" s="9"/>
      <c r="G332" s="9"/>
      <c r="I332" s="79"/>
    </row>
    <row r="333" spans="2:9" x14ac:dyDescent="0.3">
      <c r="B333" s="393"/>
      <c r="C333" s="394"/>
      <c r="D333" s="394"/>
      <c r="E333" s="394"/>
      <c r="F333" s="394"/>
      <c r="G333" s="394"/>
      <c r="I333" s="79"/>
    </row>
    <row r="334" spans="2:9" x14ac:dyDescent="0.3">
      <c r="B334" s="393"/>
      <c r="C334" s="21"/>
      <c r="D334" s="59"/>
      <c r="E334" s="59"/>
      <c r="F334" s="59"/>
      <c r="G334" s="59"/>
      <c r="I334" s="79"/>
    </row>
    <row r="335" spans="2:9" x14ac:dyDescent="0.3">
      <c r="B335" s="393"/>
      <c r="C335" s="21"/>
      <c r="D335" s="59"/>
      <c r="E335" s="59"/>
      <c r="F335" s="59"/>
      <c r="G335" s="59"/>
    </row>
    <row r="336" spans="2:9" x14ac:dyDescent="0.3">
      <c r="B336" s="393"/>
      <c r="C336" s="21"/>
      <c r="D336" s="59"/>
      <c r="E336" s="59"/>
      <c r="F336" s="59"/>
      <c r="G336" s="59"/>
    </row>
    <row r="337" spans="2:7" ht="1.5" customHeight="1" x14ac:dyDescent="0.3">
      <c r="B337" s="21"/>
      <c r="C337" s="21"/>
      <c r="D337" s="21"/>
      <c r="E337" s="21"/>
      <c r="F337" s="21"/>
      <c r="G337" s="21"/>
    </row>
    <row r="338" spans="2:7" x14ac:dyDescent="0.3">
      <c r="B338" s="393"/>
      <c r="C338" s="21"/>
      <c r="D338" s="9"/>
      <c r="E338" s="9"/>
      <c r="F338" s="9"/>
      <c r="G338" s="9"/>
    </row>
    <row r="339" spans="2:7" x14ac:dyDescent="0.3">
      <c r="B339" s="393"/>
      <c r="C339" s="21"/>
      <c r="D339" s="9"/>
      <c r="E339" s="9"/>
      <c r="F339" s="9"/>
      <c r="G339" s="9"/>
    </row>
    <row r="340" spans="2:7" x14ac:dyDescent="0.3">
      <c r="B340" s="393"/>
      <c r="C340" s="21"/>
      <c r="D340" s="9"/>
      <c r="E340" s="9"/>
      <c r="F340" s="9"/>
      <c r="G340" s="9"/>
    </row>
    <row r="341" spans="2:7" x14ac:dyDescent="0.3">
      <c r="B341" s="393"/>
      <c r="C341" s="21"/>
      <c r="D341" s="9"/>
      <c r="E341" s="9"/>
      <c r="F341" s="9"/>
      <c r="G341" s="9"/>
    </row>
    <row r="342" spans="2:7" x14ac:dyDescent="0.3">
      <c r="B342" s="393"/>
      <c r="C342" s="394"/>
      <c r="D342" s="394"/>
      <c r="E342" s="394"/>
      <c r="F342" s="394"/>
      <c r="G342" s="394"/>
    </row>
    <row r="343" spans="2:7" x14ac:dyDescent="0.3">
      <c r="B343" s="393"/>
      <c r="C343" s="21"/>
      <c r="D343" s="59"/>
      <c r="E343" s="59"/>
      <c r="F343" s="59"/>
      <c r="G343" s="59"/>
    </row>
    <row r="344" spans="2:7" x14ac:dyDescent="0.3">
      <c r="B344" s="393"/>
      <c r="C344" s="21"/>
      <c r="D344" s="59"/>
      <c r="E344" s="59"/>
      <c r="F344" s="59"/>
      <c r="G344" s="59"/>
    </row>
    <row r="345" spans="2:7" x14ac:dyDescent="0.3">
      <c r="B345" s="393"/>
      <c r="C345" s="21"/>
      <c r="D345" s="59"/>
      <c r="E345" s="59"/>
      <c r="F345" s="59"/>
      <c r="G345" s="59"/>
    </row>
    <row r="346" spans="2:7" ht="1.5" customHeight="1" x14ac:dyDescent="0.3">
      <c r="B346" s="21"/>
      <c r="C346" s="21"/>
      <c r="D346" s="21"/>
      <c r="E346" s="21"/>
      <c r="F346" s="21"/>
      <c r="G346" s="21"/>
    </row>
    <row r="347" spans="2:7" x14ac:dyDescent="0.3">
      <c r="B347" s="393"/>
      <c r="C347" s="21"/>
      <c r="D347" s="9"/>
      <c r="E347" s="9"/>
      <c r="F347" s="9"/>
      <c r="G347" s="9"/>
    </row>
    <row r="348" spans="2:7" x14ac:dyDescent="0.3">
      <c r="B348" s="393"/>
      <c r="C348" s="21"/>
      <c r="D348" s="9"/>
      <c r="E348" s="21"/>
      <c r="F348" s="9"/>
      <c r="G348" s="9"/>
    </row>
    <row r="349" spans="2:7" x14ac:dyDescent="0.3">
      <c r="B349" s="393"/>
      <c r="C349" s="21"/>
      <c r="D349" s="9"/>
      <c r="E349" s="9"/>
      <c r="F349" s="9"/>
      <c r="G349" s="9"/>
    </row>
    <row r="350" spans="2:7" x14ac:dyDescent="0.3">
      <c r="B350" s="393"/>
      <c r="C350" s="21"/>
      <c r="D350" s="9"/>
      <c r="E350" s="9"/>
      <c r="F350" s="9"/>
      <c r="G350" s="9"/>
    </row>
    <row r="351" spans="2:7" x14ac:dyDescent="0.3">
      <c r="B351" s="393"/>
      <c r="C351" s="394"/>
      <c r="D351" s="394"/>
      <c r="E351" s="394"/>
      <c r="F351" s="394"/>
      <c r="G351" s="394"/>
    </row>
    <row r="352" spans="2:7" x14ac:dyDescent="0.3">
      <c r="B352" s="393"/>
      <c r="C352" s="21"/>
      <c r="D352" s="59"/>
      <c r="E352" s="59"/>
      <c r="F352" s="59"/>
      <c r="G352" s="59"/>
    </row>
    <row r="353" spans="2:7" x14ac:dyDescent="0.3">
      <c r="B353" s="393"/>
      <c r="C353" s="21"/>
      <c r="D353" s="59"/>
      <c r="E353" s="59"/>
      <c r="F353" s="59"/>
      <c r="G353" s="59"/>
    </row>
    <row r="354" spans="2:7" x14ac:dyDescent="0.3">
      <c r="B354" s="393"/>
      <c r="C354" s="21"/>
      <c r="D354" s="59"/>
      <c r="E354" s="59"/>
      <c r="F354" s="59"/>
      <c r="G354" s="59"/>
    </row>
    <row r="355" spans="2:7" ht="1.5" customHeight="1" x14ac:dyDescent="0.3">
      <c r="B355" s="21"/>
      <c r="C355" s="21"/>
      <c r="D355" s="21"/>
      <c r="E355" s="21"/>
      <c r="F355" s="21"/>
      <c r="G355" s="21"/>
    </row>
    <row r="356" spans="2:7" x14ac:dyDescent="0.3">
      <c r="B356" s="393"/>
      <c r="C356" s="21"/>
      <c r="D356" s="9"/>
      <c r="E356" s="9"/>
      <c r="F356" s="9"/>
      <c r="G356" s="9"/>
    </row>
    <row r="357" spans="2:7" x14ac:dyDescent="0.3">
      <c r="B357" s="393"/>
      <c r="C357" s="21"/>
      <c r="D357" s="9"/>
      <c r="E357" s="9"/>
      <c r="F357" s="9"/>
      <c r="G357" s="9"/>
    </row>
    <row r="358" spans="2:7" x14ac:dyDescent="0.3">
      <c r="B358" s="393"/>
      <c r="C358" s="21"/>
      <c r="D358" s="9"/>
      <c r="E358" s="9"/>
      <c r="F358" s="9"/>
      <c r="G358" s="9"/>
    </row>
    <row r="359" spans="2:7" x14ac:dyDescent="0.3">
      <c r="B359" s="393"/>
      <c r="C359" s="21"/>
      <c r="D359" s="9"/>
      <c r="E359" s="9"/>
      <c r="F359" s="9"/>
      <c r="G359" s="9"/>
    </row>
    <row r="360" spans="2:7" x14ac:dyDescent="0.3">
      <c r="B360" s="393"/>
      <c r="C360" s="394"/>
      <c r="D360" s="394"/>
      <c r="E360" s="394"/>
      <c r="F360" s="394"/>
      <c r="G360" s="394"/>
    </row>
    <row r="361" spans="2:7" x14ac:dyDescent="0.3">
      <c r="B361" s="393"/>
      <c r="C361" s="21"/>
      <c r="D361" s="59"/>
      <c r="E361" s="59"/>
      <c r="F361" s="59"/>
      <c r="G361" s="59"/>
    </row>
    <row r="362" spans="2:7" x14ac:dyDescent="0.3">
      <c r="B362" s="393"/>
      <c r="C362" s="21"/>
      <c r="D362" s="59"/>
      <c r="E362" s="59"/>
      <c r="F362" s="59"/>
      <c r="G362" s="59"/>
    </row>
    <row r="363" spans="2:7" x14ac:dyDescent="0.3">
      <c r="B363" s="393"/>
      <c r="C363" s="21"/>
      <c r="D363" s="59"/>
      <c r="E363" s="59"/>
      <c r="F363" s="59"/>
      <c r="G363" s="59"/>
    </row>
    <row r="364" spans="2:7" ht="1.5" customHeight="1" x14ac:dyDescent="0.3">
      <c r="B364" s="21"/>
      <c r="C364" s="21"/>
      <c r="D364" s="21"/>
      <c r="E364" s="21"/>
      <c r="F364" s="21"/>
      <c r="G364" s="21"/>
    </row>
    <row r="365" spans="2:7" x14ac:dyDescent="0.3">
      <c r="B365" s="393"/>
      <c r="C365" s="21"/>
      <c r="D365" s="9"/>
      <c r="E365" s="9"/>
      <c r="F365" s="9"/>
      <c r="G365" s="9"/>
    </row>
    <row r="366" spans="2:7" x14ac:dyDescent="0.3">
      <c r="B366" s="393"/>
      <c r="C366" s="21"/>
      <c r="D366" s="9"/>
      <c r="E366" s="9"/>
      <c r="F366" s="9"/>
      <c r="G366" s="9"/>
    </row>
    <row r="367" spans="2:7" x14ac:dyDescent="0.3">
      <c r="B367" s="393"/>
      <c r="C367" s="21"/>
      <c r="D367" s="9"/>
      <c r="E367" s="9"/>
      <c r="F367" s="9"/>
      <c r="G367" s="9"/>
    </row>
    <row r="368" spans="2:7" x14ac:dyDescent="0.3">
      <c r="B368" s="393"/>
      <c r="C368" s="21"/>
      <c r="D368" s="9"/>
      <c r="E368" s="9"/>
      <c r="F368" s="9"/>
      <c r="G368" s="9"/>
    </row>
    <row r="369" spans="2:7" x14ac:dyDescent="0.3">
      <c r="B369" s="393"/>
      <c r="C369" s="394"/>
      <c r="D369" s="394"/>
      <c r="E369" s="394"/>
      <c r="F369" s="394"/>
      <c r="G369" s="394"/>
    </row>
    <row r="370" spans="2:7" x14ac:dyDescent="0.3">
      <c r="B370" s="393"/>
      <c r="C370" s="21"/>
      <c r="D370" s="59"/>
      <c r="E370" s="59"/>
      <c r="F370" s="59"/>
      <c r="G370" s="59"/>
    </row>
    <row r="371" spans="2:7" x14ac:dyDescent="0.3">
      <c r="B371" s="393"/>
      <c r="C371" s="21"/>
      <c r="D371" s="59"/>
      <c r="E371" s="59"/>
      <c r="F371" s="59"/>
      <c r="G371" s="59"/>
    </row>
    <row r="372" spans="2:7" x14ac:dyDescent="0.3">
      <c r="B372" s="393"/>
      <c r="C372" s="21"/>
      <c r="D372" s="59"/>
      <c r="E372" s="59"/>
      <c r="F372" s="59"/>
      <c r="G372" s="59"/>
    </row>
    <row r="373" spans="2:7" ht="1.5" customHeight="1" x14ac:dyDescent="0.3">
      <c r="B373" s="21"/>
      <c r="C373" s="21"/>
      <c r="D373" s="21"/>
      <c r="E373" s="21"/>
      <c r="F373" s="21"/>
      <c r="G373" s="21"/>
    </row>
    <row r="374" spans="2:7" x14ac:dyDescent="0.3">
      <c r="B374" s="393"/>
      <c r="C374" s="21"/>
      <c r="D374" s="9"/>
      <c r="E374" s="9"/>
      <c r="F374" s="9"/>
      <c r="G374" s="9"/>
    </row>
    <row r="375" spans="2:7" x14ac:dyDescent="0.3">
      <c r="B375" s="393"/>
      <c r="C375" s="21"/>
      <c r="D375" s="9"/>
      <c r="E375" s="9"/>
      <c r="F375" s="9"/>
      <c r="G375" s="9"/>
    </row>
    <row r="376" spans="2:7" x14ac:dyDescent="0.3">
      <c r="B376" s="393"/>
      <c r="C376" s="21"/>
      <c r="D376" s="9"/>
      <c r="E376" s="9"/>
      <c r="F376" s="9"/>
      <c r="G376" s="9"/>
    </row>
    <row r="377" spans="2:7" x14ac:dyDescent="0.3">
      <c r="B377" s="393"/>
      <c r="C377" s="21"/>
      <c r="D377" s="9"/>
      <c r="E377" s="9"/>
      <c r="F377" s="9"/>
      <c r="G377" s="9"/>
    </row>
    <row r="378" spans="2:7" x14ac:dyDescent="0.3">
      <c r="B378" s="393"/>
      <c r="C378" s="394"/>
      <c r="D378" s="394"/>
      <c r="E378" s="394"/>
      <c r="F378" s="394"/>
      <c r="G378" s="394"/>
    </row>
    <row r="379" spans="2:7" x14ac:dyDescent="0.3">
      <c r="B379" s="393"/>
      <c r="C379" s="21"/>
      <c r="D379" s="59"/>
      <c r="E379" s="59"/>
      <c r="F379" s="59"/>
      <c r="G379" s="59"/>
    </row>
    <row r="380" spans="2:7" x14ac:dyDescent="0.3">
      <c r="B380" s="393"/>
      <c r="C380" s="21"/>
      <c r="D380" s="59"/>
      <c r="E380" s="59"/>
      <c r="F380" s="59"/>
      <c r="G380" s="59"/>
    </row>
    <row r="381" spans="2:7" x14ac:dyDescent="0.3">
      <c r="B381" s="393"/>
      <c r="C381" s="21"/>
      <c r="D381" s="59"/>
      <c r="E381" s="59"/>
      <c r="F381" s="59"/>
      <c r="G381" s="59"/>
    </row>
    <row r="382" spans="2:7" ht="1.5" customHeight="1" x14ac:dyDescent="0.3">
      <c r="B382" s="21"/>
      <c r="C382" s="21"/>
      <c r="D382" s="21"/>
      <c r="E382" s="21"/>
      <c r="F382" s="21"/>
      <c r="G382" s="21"/>
    </row>
    <row r="383" spans="2:7" x14ac:dyDescent="0.3">
      <c r="B383" s="393"/>
      <c r="C383" s="21"/>
      <c r="D383" s="9"/>
      <c r="E383" s="9"/>
      <c r="F383" s="9"/>
      <c r="G383" s="9"/>
    </row>
    <row r="384" spans="2:7" x14ac:dyDescent="0.3">
      <c r="B384" s="393"/>
      <c r="C384" s="21"/>
      <c r="D384" s="9"/>
      <c r="E384" s="9"/>
      <c r="F384" s="9"/>
      <c r="G384" s="9"/>
    </row>
    <row r="385" spans="2:7" x14ac:dyDescent="0.3">
      <c r="B385" s="393"/>
      <c r="C385" s="21"/>
      <c r="D385" s="9"/>
      <c r="E385" s="9"/>
      <c r="F385" s="9"/>
      <c r="G385" s="9"/>
    </row>
    <row r="386" spans="2:7" x14ac:dyDescent="0.3">
      <c r="B386" s="393"/>
      <c r="C386" s="21"/>
      <c r="D386" s="9"/>
      <c r="E386" s="9"/>
      <c r="F386" s="9"/>
      <c r="G386" s="9"/>
    </row>
    <row r="387" spans="2:7" x14ac:dyDescent="0.3">
      <c r="B387" s="393"/>
      <c r="C387" s="394"/>
      <c r="D387" s="394"/>
      <c r="E387" s="394"/>
      <c r="F387" s="394"/>
      <c r="G387" s="394"/>
    </row>
    <row r="388" spans="2:7" x14ac:dyDescent="0.3">
      <c r="B388" s="393"/>
      <c r="C388" s="21"/>
      <c r="D388" s="59"/>
      <c r="E388" s="59"/>
      <c r="F388" s="59"/>
      <c r="G388" s="59"/>
    </row>
    <row r="389" spans="2:7" x14ac:dyDescent="0.3">
      <c r="B389" s="393"/>
      <c r="C389" s="21"/>
      <c r="D389" s="59"/>
      <c r="E389" s="59"/>
      <c r="F389" s="59"/>
      <c r="G389" s="59"/>
    </row>
    <row r="390" spans="2:7" x14ac:dyDescent="0.3">
      <c r="B390" s="393"/>
      <c r="C390" s="21"/>
      <c r="D390" s="59"/>
      <c r="E390" s="59"/>
      <c r="F390" s="59"/>
      <c r="G390" s="59"/>
    </row>
    <row r="391" spans="2:7" ht="1.5" customHeight="1" x14ac:dyDescent="0.3">
      <c r="B391" s="21"/>
      <c r="C391" s="21"/>
      <c r="D391" s="21"/>
      <c r="E391" s="21"/>
      <c r="F391" s="21"/>
      <c r="G391" s="21"/>
    </row>
    <row r="392" spans="2:7" x14ac:dyDescent="0.3">
      <c r="B392" s="21"/>
      <c r="C392" s="21"/>
      <c r="D392" s="21"/>
      <c r="E392" s="21"/>
      <c r="F392" s="21"/>
      <c r="G392" s="21"/>
    </row>
    <row r="393" spans="2:7" x14ac:dyDescent="0.3">
      <c r="B393" s="21"/>
      <c r="C393" s="21"/>
      <c r="D393" s="21"/>
      <c r="E393" s="21"/>
      <c r="F393" s="21"/>
      <c r="G393" s="21"/>
    </row>
    <row r="394" spans="2:7" x14ac:dyDescent="0.3">
      <c r="B394" s="21"/>
      <c r="C394" s="21"/>
      <c r="D394" s="21"/>
      <c r="E394" s="21"/>
      <c r="F394" s="21"/>
      <c r="G394" s="21"/>
    </row>
    <row r="395" spans="2:7" x14ac:dyDescent="0.3">
      <c r="B395" s="21"/>
      <c r="C395" s="21"/>
      <c r="D395" s="21"/>
      <c r="E395" s="21"/>
      <c r="F395" s="21"/>
      <c r="G395" s="21"/>
    </row>
    <row r="396" spans="2:7" x14ac:dyDescent="0.3">
      <c r="B396" s="21"/>
      <c r="C396" s="21"/>
      <c r="D396" s="21"/>
      <c r="E396" s="21"/>
      <c r="F396" s="21"/>
      <c r="G396" s="21"/>
    </row>
    <row r="397" spans="2:7" x14ac:dyDescent="0.3">
      <c r="B397" s="21"/>
      <c r="C397" s="21"/>
      <c r="D397" s="21"/>
      <c r="E397" s="21"/>
      <c r="F397" s="21"/>
      <c r="G397" s="21"/>
    </row>
    <row r="398" spans="2:7" x14ac:dyDescent="0.3">
      <c r="B398" s="21"/>
      <c r="C398" s="21"/>
      <c r="D398" s="21"/>
      <c r="E398" s="21"/>
      <c r="F398" s="21"/>
      <c r="G398" s="21"/>
    </row>
    <row r="399" spans="2:7" x14ac:dyDescent="0.3">
      <c r="B399" s="21"/>
      <c r="C399" s="21"/>
      <c r="D399" s="21"/>
      <c r="E399" s="21"/>
      <c r="F399" s="21"/>
      <c r="G399" s="21"/>
    </row>
    <row r="400" spans="2:7" x14ac:dyDescent="0.3">
      <c r="B400" s="21"/>
      <c r="C400" s="21"/>
      <c r="D400" s="21"/>
      <c r="E400" s="21"/>
      <c r="F400" s="21"/>
      <c r="G400" s="21"/>
    </row>
    <row r="401" spans="2:7" x14ac:dyDescent="0.3">
      <c r="B401" s="21"/>
      <c r="C401" s="21"/>
      <c r="D401" s="21"/>
      <c r="E401" s="21"/>
      <c r="F401" s="21"/>
      <c r="G401" s="21"/>
    </row>
    <row r="402" spans="2:7" x14ac:dyDescent="0.3">
      <c r="B402" s="21"/>
      <c r="C402" s="21"/>
      <c r="D402" s="21"/>
      <c r="E402" s="21"/>
      <c r="F402" s="21"/>
      <c r="G402" s="21"/>
    </row>
    <row r="403" spans="2:7" x14ac:dyDescent="0.3">
      <c r="B403" s="21"/>
      <c r="C403" s="21"/>
      <c r="D403" s="21"/>
      <c r="E403" s="21"/>
      <c r="F403" s="21"/>
      <c r="G403" s="21"/>
    </row>
    <row r="404" spans="2:7" x14ac:dyDescent="0.3">
      <c r="B404" s="21"/>
      <c r="C404" s="21"/>
      <c r="D404" s="21"/>
      <c r="E404" s="21"/>
      <c r="F404" s="21"/>
      <c r="G404" s="21"/>
    </row>
    <row r="405" spans="2:7" x14ac:dyDescent="0.3">
      <c r="B405" s="21"/>
      <c r="C405" s="21"/>
      <c r="D405" s="21"/>
      <c r="E405" s="21"/>
      <c r="F405" s="21"/>
      <c r="G405" s="21"/>
    </row>
    <row r="406" spans="2:7" x14ac:dyDescent="0.3">
      <c r="B406" s="21"/>
      <c r="C406" s="21"/>
      <c r="D406" s="21"/>
      <c r="E406" s="21"/>
      <c r="F406" s="21"/>
      <c r="G406" s="21"/>
    </row>
    <row r="407" spans="2:7" x14ac:dyDescent="0.3">
      <c r="B407" s="21"/>
      <c r="C407" s="21"/>
      <c r="D407" s="21"/>
      <c r="E407" s="21"/>
      <c r="F407" s="21"/>
      <c r="G407" s="21"/>
    </row>
    <row r="408" spans="2:7" x14ac:dyDescent="0.3">
      <c r="B408" s="21"/>
      <c r="C408" s="21"/>
      <c r="D408" s="21"/>
      <c r="E408" s="21"/>
      <c r="F408" s="21"/>
      <c r="G408" s="21"/>
    </row>
    <row r="409" spans="2:7" x14ac:dyDescent="0.3">
      <c r="B409" s="21"/>
      <c r="C409" s="21"/>
      <c r="D409" s="21"/>
      <c r="E409" s="21"/>
      <c r="F409" s="21"/>
      <c r="G409" s="21"/>
    </row>
    <row r="410" spans="2:7" x14ac:dyDescent="0.3">
      <c r="B410" s="21"/>
      <c r="C410" s="21"/>
      <c r="D410" s="21"/>
      <c r="E410" s="21"/>
      <c r="F410" s="21"/>
      <c r="G410" s="21"/>
    </row>
    <row r="411" spans="2:7" x14ac:dyDescent="0.3">
      <c r="B411" s="21"/>
      <c r="C411" s="21"/>
      <c r="D411" s="21"/>
      <c r="E411" s="21"/>
      <c r="F411" s="21"/>
      <c r="G411" s="21"/>
    </row>
    <row r="412" spans="2:7" x14ac:dyDescent="0.3">
      <c r="B412" s="21"/>
      <c r="C412" s="21"/>
      <c r="D412" s="21"/>
      <c r="E412" s="21"/>
      <c r="F412" s="21"/>
      <c r="G412" s="21"/>
    </row>
    <row r="413" spans="2:7" x14ac:dyDescent="0.3">
      <c r="B413" s="21"/>
      <c r="C413" s="21"/>
      <c r="D413" s="21"/>
      <c r="E413" s="21"/>
      <c r="F413" s="21"/>
      <c r="G413" s="21"/>
    </row>
    <row r="414" spans="2:7" x14ac:dyDescent="0.3">
      <c r="B414" s="21"/>
      <c r="C414" s="21"/>
      <c r="D414" s="21"/>
      <c r="E414" s="21"/>
      <c r="F414" s="21"/>
      <c r="G414" s="21"/>
    </row>
    <row r="415" spans="2:7" x14ac:dyDescent="0.3">
      <c r="B415" s="21"/>
      <c r="C415" s="21"/>
      <c r="D415" s="21"/>
      <c r="E415" s="21"/>
      <c r="F415" s="21"/>
      <c r="G415" s="21"/>
    </row>
    <row r="416" spans="2:7" x14ac:dyDescent="0.3">
      <c r="B416" s="21"/>
      <c r="C416" s="21"/>
      <c r="D416" s="21"/>
      <c r="E416" s="21"/>
      <c r="F416" s="21"/>
      <c r="G416" s="21"/>
    </row>
    <row r="417" spans="2:7" x14ac:dyDescent="0.3">
      <c r="B417" s="21"/>
      <c r="C417" s="21"/>
      <c r="D417" s="21"/>
      <c r="E417" s="21"/>
      <c r="F417" s="21"/>
      <c r="G417" s="21"/>
    </row>
    <row r="418" spans="2:7" x14ac:dyDescent="0.3">
      <c r="B418" s="21"/>
      <c r="C418" s="21"/>
      <c r="D418" s="21"/>
      <c r="E418" s="21"/>
      <c r="F418" s="21"/>
      <c r="G418" s="21"/>
    </row>
    <row r="419" spans="2:7" x14ac:dyDescent="0.3">
      <c r="B419" s="21"/>
      <c r="C419" s="21"/>
      <c r="D419" s="21"/>
      <c r="E419" s="21"/>
      <c r="F419" s="21"/>
      <c r="G419" s="21"/>
    </row>
    <row r="420" spans="2:7" x14ac:dyDescent="0.3">
      <c r="B420" s="21"/>
      <c r="C420" s="21"/>
      <c r="D420" s="21"/>
      <c r="E420" s="21"/>
      <c r="F420" s="21"/>
      <c r="G420" s="21"/>
    </row>
    <row r="421" spans="2:7" x14ac:dyDescent="0.3">
      <c r="B421" s="21"/>
      <c r="C421" s="21"/>
      <c r="D421" s="21"/>
      <c r="E421" s="21"/>
      <c r="F421" s="21"/>
      <c r="G421" s="21"/>
    </row>
    <row r="422" spans="2:7" x14ac:dyDescent="0.3">
      <c r="B422" s="21"/>
      <c r="C422" s="21"/>
      <c r="D422" s="21"/>
      <c r="E422" s="21"/>
      <c r="F422" s="21"/>
      <c r="G422" s="21"/>
    </row>
    <row r="423" spans="2:7" x14ac:dyDescent="0.3">
      <c r="B423" s="21"/>
      <c r="C423" s="21"/>
      <c r="D423" s="21"/>
      <c r="E423" s="21"/>
      <c r="F423" s="21"/>
      <c r="G423" s="21"/>
    </row>
    <row r="424" spans="2:7" x14ac:dyDescent="0.3">
      <c r="B424" s="21"/>
      <c r="C424" s="21"/>
      <c r="D424" s="21"/>
      <c r="E424" s="21"/>
      <c r="F424" s="21"/>
      <c r="G424" s="21"/>
    </row>
    <row r="425" spans="2:7" x14ac:dyDescent="0.3">
      <c r="B425" s="21"/>
      <c r="C425" s="21"/>
      <c r="D425" s="21"/>
      <c r="E425" s="21"/>
      <c r="F425" s="21"/>
      <c r="G425" s="21"/>
    </row>
  </sheetData>
  <mergeCells count="85">
    <mergeCell ref="B365:B372"/>
    <mergeCell ref="C369:G369"/>
    <mergeCell ref="B374:B381"/>
    <mergeCell ref="C378:G378"/>
    <mergeCell ref="B383:B390"/>
    <mergeCell ref="C387:G387"/>
    <mergeCell ref="B338:B345"/>
    <mergeCell ref="C342:G342"/>
    <mergeCell ref="B347:B354"/>
    <mergeCell ref="C351:G351"/>
    <mergeCell ref="B356:B363"/>
    <mergeCell ref="C360:G360"/>
    <mergeCell ref="C327:C328"/>
    <mergeCell ref="B329:B336"/>
    <mergeCell ref="C333:G333"/>
    <mergeCell ref="B296:B303"/>
    <mergeCell ref="C300:G300"/>
    <mergeCell ref="B305:B312"/>
    <mergeCell ref="C309:G309"/>
    <mergeCell ref="B314:B321"/>
    <mergeCell ref="C318:G318"/>
    <mergeCell ref="B269:B276"/>
    <mergeCell ref="C273:G273"/>
    <mergeCell ref="B278:B285"/>
    <mergeCell ref="C282:G282"/>
    <mergeCell ref="B287:B294"/>
    <mergeCell ref="C291:G291"/>
    <mergeCell ref="B242:B249"/>
    <mergeCell ref="C246:G246"/>
    <mergeCell ref="B251:B258"/>
    <mergeCell ref="C255:G255"/>
    <mergeCell ref="B260:B267"/>
    <mergeCell ref="C264:G264"/>
    <mergeCell ref="B215:B222"/>
    <mergeCell ref="C219:G219"/>
    <mergeCell ref="B224:B231"/>
    <mergeCell ref="C228:G228"/>
    <mergeCell ref="B233:B240"/>
    <mergeCell ref="C237:G237"/>
    <mergeCell ref="B188:B195"/>
    <mergeCell ref="C192:G192"/>
    <mergeCell ref="B197:B204"/>
    <mergeCell ref="C201:G201"/>
    <mergeCell ref="B206:B213"/>
    <mergeCell ref="C210:G210"/>
    <mergeCell ref="B161:B168"/>
    <mergeCell ref="C165:G165"/>
    <mergeCell ref="B170:B177"/>
    <mergeCell ref="C174:G174"/>
    <mergeCell ref="B179:B186"/>
    <mergeCell ref="C183:G183"/>
    <mergeCell ref="C132:C133"/>
    <mergeCell ref="B134:B141"/>
    <mergeCell ref="C138:G138"/>
    <mergeCell ref="B143:B150"/>
    <mergeCell ref="C147:G147"/>
    <mergeCell ref="B152:B159"/>
    <mergeCell ref="C156:G156"/>
    <mergeCell ref="B4:B5"/>
    <mergeCell ref="B11:F11"/>
    <mergeCell ref="B20:B27"/>
    <mergeCell ref="C24:G24"/>
    <mergeCell ref="B29:B36"/>
    <mergeCell ref="C33:G33"/>
    <mergeCell ref="B132:B133"/>
    <mergeCell ref="B38:B45"/>
    <mergeCell ref="C42:G42"/>
    <mergeCell ref="B47:B54"/>
    <mergeCell ref="C51:G51"/>
    <mergeCell ref="B56:B63"/>
    <mergeCell ref="C60:G60"/>
    <mergeCell ref="B65:B72"/>
    <mergeCell ref="C69:G69"/>
    <mergeCell ref="B74:B81"/>
    <mergeCell ref="C78:G78"/>
    <mergeCell ref="B83:B90"/>
    <mergeCell ref="C87:G87"/>
    <mergeCell ref="B119:B126"/>
    <mergeCell ref="C123:G123"/>
    <mergeCell ref="B92:B99"/>
    <mergeCell ref="C96:G96"/>
    <mergeCell ref="B101:B108"/>
    <mergeCell ref="C105:G105"/>
    <mergeCell ref="B110:B117"/>
    <mergeCell ref="C114:G1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30</vt:i4>
      </vt:variant>
    </vt:vector>
  </HeadingPairs>
  <TitlesOfParts>
    <vt:vector size="30" baseType="lpstr">
      <vt:lpstr>ÍNDICE_TABELA</vt:lpstr>
      <vt:lpstr>A.0 </vt:lpstr>
      <vt:lpstr>A.1 </vt:lpstr>
      <vt:lpstr> A.2 </vt:lpstr>
      <vt:lpstr>A.3</vt:lpstr>
      <vt:lpstr>A.3.1</vt:lpstr>
      <vt:lpstr>A.3.2 </vt:lpstr>
      <vt:lpstr>A.4 </vt:lpstr>
      <vt:lpstr>A.5</vt:lpstr>
      <vt:lpstr>A.5.1 </vt:lpstr>
      <vt:lpstr> A.5.2</vt:lpstr>
      <vt:lpstr>A.5.3</vt:lpstr>
      <vt:lpstr> A.6</vt:lpstr>
      <vt:lpstr>A.6.1</vt:lpstr>
      <vt:lpstr>A.6.2</vt:lpstr>
      <vt:lpstr>A.6.3 </vt:lpstr>
      <vt:lpstr>A.7</vt:lpstr>
      <vt:lpstr>A.8 </vt:lpstr>
      <vt:lpstr>A.9</vt:lpstr>
      <vt:lpstr>A.10</vt:lpstr>
      <vt:lpstr>A.11</vt:lpstr>
      <vt:lpstr>A.12</vt:lpstr>
      <vt:lpstr>A.13 </vt:lpstr>
      <vt:lpstr>A.14</vt:lpstr>
      <vt:lpstr>A.15</vt:lpstr>
      <vt:lpstr>A.16</vt:lpstr>
      <vt:lpstr>A16.1</vt:lpstr>
      <vt:lpstr> A.16.2 </vt:lpstr>
      <vt:lpstr>A.16.3</vt:lpstr>
      <vt:lpstr>A.17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DNRE - Ana Rocha</dc:creator>
  <cp:lastModifiedBy>MF / DNRE - Ana Rocha</cp:lastModifiedBy>
  <cp:lastPrinted>2019-10-10T13:21:48Z</cp:lastPrinted>
  <dcterms:created xsi:type="dcterms:W3CDTF">2019-05-27T11:21:51Z</dcterms:created>
  <dcterms:modified xsi:type="dcterms:W3CDTF">2021-03-10T17:24:34Z</dcterms:modified>
</cp:coreProperties>
</file>